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3040" windowHeight="8115" tabRatio="901" firstSheet="4" activeTab="15"/>
  </bookViews>
  <sheets>
    <sheet name="Титул" sheetId="24" state="hidden" r:id="rId1"/>
    <sheet name="реестр общая балансовая" sheetId="1" r:id="rId2"/>
    <sheet name="с выписки для поселений" sheetId="39" state="hidden" r:id="rId3"/>
    <sheet name="с выписки для управлений" sheetId="40" state="hidden" r:id="rId4"/>
    <sheet name="раздел 1 недвиж.имущество" sheetId="21" r:id="rId5"/>
    <sheet name="подраздел 1.2 жил.фонд" sheetId="3" r:id="rId6"/>
    <sheet name="ДЛЯ ПРОКУРАТУРЫ (2)" sheetId="38" state="hidden" r:id="rId7"/>
    <sheet name="ДЛЯ ПРОКУРАТУРЫ" sheetId="36" state="hidden" r:id="rId8"/>
    <sheet name="подраздел 1.3 спец.фонд" sheetId="4" r:id="rId9"/>
    <sheet name="подраздел1.4. казна зу (Марина)" sheetId="46" r:id="rId10"/>
    <sheet name="подраздел 1.4. казна имущ" sheetId="45" r:id="rId11"/>
    <sheet name="подраздел 1.4 казна" sheetId="42" state="hidden" r:id="rId12"/>
    <sheet name="подраздел 1.4. казна земля" sheetId="35" state="hidden" r:id="rId13"/>
    <sheet name="подраздел 1.5 выбывшее им." sheetId="19" r:id="rId14"/>
    <sheet name="подраздел 1.6 принятое им.!" sheetId="20" r:id="rId15"/>
    <sheet name="раздел 2 подраздел 2.1 движ" sheetId="5" r:id="rId16"/>
    <sheet name="подраздел 2.2.,2.3" sheetId="34" r:id="rId17"/>
    <sheet name="подраздел 2.4. казна движ!" sheetId="16" r:id="rId18"/>
    <sheet name="подраздел 2.5, ос. цен. свыше50" sheetId="6" r:id="rId19"/>
    <sheet name="раздел 3, сведения об орган" sheetId="43" r:id="rId20"/>
    <sheet name="ВЫБ,ПРИН ОС" sheetId="29" state="hidden" r:id="rId21"/>
    <sheet name="ВЫБ,ПРИН движ. имущ" sheetId="28" state="hidden" r:id="rId22"/>
    <sheet name="ВЫБ, ПРИН недв. имущ" sheetId="27" state="hidden" r:id="rId23"/>
    <sheet name="прил.3 " sheetId="44" r:id="rId24"/>
    <sheet name="прил.4" sheetId="23" r:id="rId25"/>
  </sheets>
  <externalReferences>
    <externalReference r:id="rId26"/>
    <externalReference r:id="rId27"/>
  </externalReferences>
  <definedNames>
    <definedName name="_Par429" localSheetId="23">'прил.3 '!$A$5</definedName>
    <definedName name="_xlnm._FilterDatabase" localSheetId="11" hidden="1">'подраздел 1.4 казна'!$A$1:$S$128</definedName>
    <definedName name="_xlnm._FilterDatabase" localSheetId="9" hidden="1">'подраздел1.4. казна зу (Марина)'!$A$4:$H$130</definedName>
    <definedName name="_xlnm.Print_Area" localSheetId="7">'ДЛЯ ПРОКУРАТУРЫ'!$A$1:$F$84</definedName>
    <definedName name="_xlnm.Print_Area" localSheetId="6">'ДЛЯ ПРОКУРАТУРЫ (2)'!$A$1:$F$7</definedName>
    <definedName name="_xlnm.Print_Area" localSheetId="5">'подраздел 1.2 жил.фонд'!$A$1:$G$60</definedName>
    <definedName name="_xlnm.Print_Area" localSheetId="8">'подраздел 1.3 спец.фонд'!$A$1:$G$62</definedName>
    <definedName name="_xlnm.Print_Area" localSheetId="11">'подраздел 1.4 казна'!$A$1:$M$328</definedName>
    <definedName name="_xlnm.Print_Area" localSheetId="12">'подраздел 1.4. казна земля'!$A$1:$M$196</definedName>
    <definedName name="_xlnm.Print_Area" localSheetId="10">'подраздел 1.4. казна имущ'!$A$1:$G$272</definedName>
    <definedName name="_xlnm.Print_Area" localSheetId="13">'подраздел 1.5 выбывшее им.'!$A$1:$H$74</definedName>
    <definedName name="_xlnm.Print_Area" localSheetId="14">'подраздел 1.6 принятое им.!'!$A$1:$I$83</definedName>
    <definedName name="_xlnm.Print_Area" localSheetId="17">'подраздел 2.4. казна движ!'!$A$1:$H$21</definedName>
    <definedName name="_xlnm.Print_Area" localSheetId="18">'подраздел 2.5, ос. цен. свыше50'!$A$1:$H$829</definedName>
    <definedName name="_xlnm.Print_Area" localSheetId="9">'подраздел1.4. казна зу (Марина)'!$A$1:$H$133</definedName>
    <definedName name="_xlnm.Print_Area" localSheetId="23">'прил.3 '!$A$1:$K$78</definedName>
    <definedName name="_xlnm.Print_Area" localSheetId="24">прил.4!$A$1:$Q$25</definedName>
    <definedName name="_xlnm.Print_Area" localSheetId="4">'раздел 1 недвиж.имущество'!$A$1:$G$324</definedName>
    <definedName name="_xlnm.Print_Area" localSheetId="15">'раздел 2 подраздел 2.1 движ'!$A$1:$I$152</definedName>
    <definedName name="_xlnm.Print_Area" localSheetId="19">'раздел 3, сведения об орган'!$A$1:$J$65</definedName>
    <definedName name="_xlnm.Print_Area" localSheetId="1">'реестр общая балансовая'!$A$1:$G$19</definedName>
    <definedName name="_xlnm.Print_Area" localSheetId="2">'с выписки для поселений'!$A$1:$L$92</definedName>
    <definedName name="_xlnm.Print_Area" localSheetId="3">'с выписки для управлений'!$A$1:$L$92</definedName>
  </definedNames>
  <calcPr calcId="145621"/>
</workbook>
</file>

<file path=xl/calcChain.xml><?xml version="1.0" encoding="utf-8"?>
<calcChain xmlns="http://schemas.openxmlformats.org/spreadsheetml/2006/main">
  <c r="H22" i="1" l="1"/>
  <c r="F15" i="1"/>
  <c r="E47" i="6" l="1"/>
  <c r="F153" i="5" l="1"/>
  <c r="H153" i="5"/>
  <c r="G153" i="5"/>
  <c r="H39" i="44" l="1"/>
  <c r="O83" i="44" l="1"/>
  <c r="Q80" i="44"/>
  <c r="P80" i="44"/>
  <c r="O80" i="44"/>
  <c r="R69" i="44"/>
  <c r="R70" i="44" s="1"/>
  <c r="Q69" i="44"/>
  <c r="Q70" i="44" s="1"/>
  <c r="P69" i="44"/>
  <c r="P70" i="44" s="1"/>
  <c r="O69" i="44"/>
  <c r="O70" i="44" s="1"/>
  <c r="Q67" i="44"/>
  <c r="P67" i="44"/>
  <c r="P66" i="44"/>
  <c r="O66" i="44"/>
  <c r="R66" i="44" s="1"/>
  <c r="R65" i="44"/>
  <c r="O65" i="44"/>
  <c r="P64" i="44"/>
  <c r="R64" i="44" s="1"/>
  <c r="O64" i="44"/>
  <c r="P63" i="44"/>
  <c r="O63" i="44"/>
  <c r="R63" i="44" s="1"/>
  <c r="P62" i="44"/>
  <c r="O62" i="44"/>
  <c r="R62" i="44" s="1"/>
  <c r="R61" i="44"/>
  <c r="P61" i="44"/>
  <c r="O61" i="44"/>
  <c r="P60" i="44"/>
  <c r="R60" i="44" s="1"/>
  <c r="O60" i="44"/>
  <c r="P59" i="44"/>
  <c r="O59" i="44"/>
  <c r="R59" i="44" s="1"/>
  <c r="P58" i="44"/>
  <c r="O58" i="44"/>
  <c r="R58" i="44" s="1"/>
  <c r="R57" i="44"/>
  <c r="P57" i="44"/>
  <c r="O57" i="44"/>
  <c r="P56" i="44"/>
  <c r="R56" i="44" s="1"/>
  <c r="O56" i="44"/>
  <c r="P55" i="44"/>
  <c r="O55" i="44"/>
  <c r="R55" i="44" s="1"/>
  <c r="P54" i="44"/>
  <c r="O54" i="44"/>
  <c r="R54" i="44" s="1"/>
  <c r="R53" i="44"/>
  <c r="P53" i="44"/>
  <c r="O53" i="44"/>
  <c r="P52" i="44"/>
  <c r="R52" i="44" s="1"/>
  <c r="O52" i="44"/>
  <c r="P51" i="44"/>
  <c r="O51" i="44"/>
  <c r="R51" i="44" s="1"/>
  <c r="P50" i="44"/>
  <c r="O50" i="44"/>
  <c r="R50" i="44" s="1"/>
  <c r="R49" i="44"/>
  <c r="P49" i="44"/>
  <c r="O49" i="44"/>
  <c r="P48" i="44"/>
  <c r="R48" i="44" s="1"/>
  <c r="O48" i="44"/>
  <c r="P47" i="44"/>
  <c r="O47" i="44"/>
  <c r="R47" i="44" s="1"/>
  <c r="P46" i="44"/>
  <c r="O46" i="44"/>
  <c r="R46" i="44" s="1"/>
  <c r="P45" i="44"/>
  <c r="R45" i="44" s="1"/>
  <c r="O45" i="44"/>
  <c r="P44" i="44"/>
  <c r="R44" i="44" s="1"/>
  <c r="O44" i="44"/>
  <c r="P43" i="44"/>
  <c r="O43" i="44"/>
  <c r="R43" i="44" s="1"/>
  <c r="P42" i="44"/>
  <c r="O42" i="44"/>
  <c r="R42" i="44" s="1"/>
  <c r="R41" i="44"/>
  <c r="R67" i="44" s="1"/>
  <c r="P41" i="44"/>
  <c r="O41" i="44"/>
  <c r="O67" i="44" s="1"/>
  <c r="Q39" i="44"/>
  <c r="P38" i="44"/>
  <c r="R38" i="44" s="1"/>
  <c r="O38" i="44"/>
  <c r="P37" i="44"/>
  <c r="O37" i="44"/>
  <c r="R37" i="44" s="1"/>
  <c r="P36" i="44"/>
  <c r="O36" i="44"/>
  <c r="R36" i="44" s="1"/>
  <c r="R35" i="44"/>
  <c r="O35" i="44"/>
  <c r="O34" i="44"/>
  <c r="R34" i="44" s="1"/>
  <c r="R33" i="44"/>
  <c r="P33" i="44"/>
  <c r="O33" i="44"/>
  <c r="P32" i="44"/>
  <c r="R32" i="44" s="1"/>
  <c r="O32" i="44"/>
  <c r="O31" i="44"/>
  <c r="R31" i="44" s="1"/>
  <c r="R30" i="44"/>
  <c r="P30" i="44"/>
  <c r="O30" i="44"/>
  <c r="O29" i="44"/>
  <c r="R28" i="44"/>
  <c r="P28" i="44"/>
  <c r="O28" i="44"/>
  <c r="P27" i="44"/>
  <c r="R27" i="44" s="1"/>
  <c r="O27" i="44"/>
  <c r="P26" i="44"/>
  <c r="O26" i="44"/>
  <c r="R26" i="44" s="1"/>
  <c r="R25" i="44"/>
  <c r="O25" i="44"/>
  <c r="P25" i="44" s="1"/>
  <c r="R24" i="44"/>
  <c r="R39" i="44" s="1"/>
  <c r="O24" i="44"/>
  <c r="P24" i="44" s="1"/>
  <c r="P39" i="44" s="1"/>
  <c r="Q22" i="44"/>
  <c r="R21" i="44"/>
  <c r="P21" i="44"/>
  <c r="O21" i="44"/>
  <c r="R20" i="44"/>
  <c r="O20" i="44"/>
  <c r="R19" i="44"/>
  <c r="P19" i="44"/>
  <c r="O19" i="44"/>
  <c r="P18" i="44"/>
  <c r="R18" i="44" s="1"/>
  <c r="O18" i="44"/>
  <c r="O17" i="44"/>
  <c r="R17" i="44" s="1"/>
  <c r="R16" i="44"/>
  <c r="R22" i="44" s="1"/>
  <c r="R71" i="44" s="1"/>
  <c r="P16" i="44"/>
  <c r="P22" i="44" s="1"/>
  <c r="O16" i="44"/>
  <c r="O22" i="44" s="1"/>
  <c r="Q71" i="44" l="1"/>
  <c r="R80" i="44"/>
  <c r="P71" i="44"/>
  <c r="O39" i="44"/>
  <c r="O71" i="44" s="1"/>
  <c r="D69" i="44"/>
  <c r="K69" i="44" l="1"/>
  <c r="K70" i="44" s="1"/>
  <c r="H69" i="44"/>
  <c r="H70" i="44" s="1"/>
  <c r="E69" i="44"/>
  <c r="E70" i="44" s="1"/>
  <c r="D70" i="44"/>
  <c r="J67" i="44"/>
  <c r="G67" i="44"/>
  <c r="E67" i="44"/>
  <c r="D67" i="44"/>
  <c r="I66" i="44"/>
  <c r="H66" i="44"/>
  <c r="K66" i="44" s="1"/>
  <c r="F66" i="44"/>
  <c r="H65" i="44"/>
  <c r="K65" i="44" s="1"/>
  <c r="I64" i="44"/>
  <c r="H64" i="44"/>
  <c r="K64" i="44" s="1"/>
  <c r="F64" i="44"/>
  <c r="I63" i="44"/>
  <c r="H63" i="44"/>
  <c r="F63" i="44"/>
  <c r="I62" i="44"/>
  <c r="H62" i="44"/>
  <c r="F62" i="44"/>
  <c r="I61" i="44"/>
  <c r="H61" i="44"/>
  <c r="K61" i="44" s="1"/>
  <c r="F61" i="44"/>
  <c r="I60" i="44"/>
  <c r="H60" i="44"/>
  <c r="K60" i="44" s="1"/>
  <c r="F60" i="44"/>
  <c r="I59" i="44"/>
  <c r="H59" i="44"/>
  <c r="F59" i="44"/>
  <c r="I58" i="44"/>
  <c r="H58" i="44"/>
  <c r="F58" i="44"/>
  <c r="I57" i="44"/>
  <c r="H57" i="44"/>
  <c r="K57" i="44" s="1"/>
  <c r="F57" i="44"/>
  <c r="I56" i="44"/>
  <c r="H56" i="44"/>
  <c r="K56" i="44" s="1"/>
  <c r="F56" i="44"/>
  <c r="I55" i="44"/>
  <c r="H55" i="44"/>
  <c r="F55" i="44"/>
  <c r="I54" i="44"/>
  <c r="H54" i="44"/>
  <c r="F54" i="44"/>
  <c r="I53" i="44"/>
  <c r="H53" i="44"/>
  <c r="K53" i="44" s="1"/>
  <c r="F53" i="44"/>
  <c r="I52" i="44"/>
  <c r="H52" i="44"/>
  <c r="K52" i="44" s="1"/>
  <c r="F52" i="44"/>
  <c r="I51" i="44"/>
  <c r="H51" i="44"/>
  <c r="K51" i="44" s="1"/>
  <c r="F51" i="44"/>
  <c r="I50" i="44"/>
  <c r="H50" i="44"/>
  <c r="F50" i="44"/>
  <c r="I49" i="44"/>
  <c r="H49" i="44"/>
  <c r="K49" i="44" s="1"/>
  <c r="F49" i="44"/>
  <c r="I48" i="44"/>
  <c r="H48" i="44"/>
  <c r="K48" i="44" s="1"/>
  <c r="F48" i="44"/>
  <c r="I47" i="44"/>
  <c r="H47" i="44"/>
  <c r="K47" i="44" s="1"/>
  <c r="F47" i="44"/>
  <c r="I46" i="44"/>
  <c r="H46" i="44"/>
  <c r="F46" i="44"/>
  <c r="H45" i="44"/>
  <c r="F45" i="44"/>
  <c r="I44" i="44"/>
  <c r="H44" i="44"/>
  <c r="K44" i="44" s="1"/>
  <c r="F44" i="44"/>
  <c r="I43" i="44"/>
  <c r="H43" i="44"/>
  <c r="F43" i="44"/>
  <c r="I42" i="44"/>
  <c r="H42" i="44"/>
  <c r="K42" i="44" s="1"/>
  <c r="F42" i="44"/>
  <c r="I41" i="44"/>
  <c r="H41" i="44"/>
  <c r="K41" i="44" s="1"/>
  <c r="F41" i="44"/>
  <c r="F67" i="44" s="1"/>
  <c r="J39" i="44"/>
  <c r="G39" i="44"/>
  <c r="E39" i="44"/>
  <c r="D39" i="44"/>
  <c r="I38" i="44"/>
  <c r="H38" i="44"/>
  <c r="K38" i="44" s="1"/>
  <c r="F38" i="44"/>
  <c r="I37" i="44"/>
  <c r="H37" i="44"/>
  <c r="K37" i="44" s="1"/>
  <c r="F37" i="44"/>
  <c r="I36" i="44"/>
  <c r="H36" i="44"/>
  <c r="F36" i="44"/>
  <c r="H35" i="44"/>
  <c r="K35" i="44" s="1"/>
  <c r="H34" i="44"/>
  <c r="K34" i="44" s="1"/>
  <c r="I33" i="44"/>
  <c r="H33" i="44"/>
  <c r="K33" i="44" s="1"/>
  <c r="F33" i="44"/>
  <c r="I32" i="44"/>
  <c r="H32" i="44"/>
  <c r="F32" i="44"/>
  <c r="H31" i="44"/>
  <c r="K31" i="44" s="1"/>
  <c r="F31" i="44"/>
  <c r="I30" i="44"/>
  <c r="H30" i="44"/>
  <c r="K30" i="44" s="1"/>
  <c r="F30" i="44"/>
  <c r="H29" i="44"/>
  <c r="F29" i="44"/>
  <c r="I28" i="44"/>
  <c r="H28" i="44"/>
  <c r="K28" i="44" s="1"/>
  <c r="F28" i="44"/>
  <c r="I27" i="44"/>
  <c r="H27" i="44"/>
  <c r="K27" i="44" s="1"/>
  <c r="F27" i="44"/>
  <c r="I26" i="44"/>
  <c r="H26" i="44"/>
  <c r="K26" i="44" s="1"/>
  <c r="F26" i="44"/>
  <c r="K25" i="44"/>
  <c r="H25" i="44"/>
  <c r="I25" i="44" s="1"/>
  <c r="F25" i="44"/>
  <c r="F39" i="44" s="1"/>
  <c r="K24" i="44"/>
  <c r="H24" i="44"/>
  <c r="I24" i="44" s="1"/>
  <c r="J22" i="44"/>
  <c r="G22" i="44"/>
  <c r="E22" i="44"/>
  <c r="D22" i="44"/>
  <c r="K21" i="44"/>
  <c r="I21" i="44"/>
  <c r="H21" i="44"/>
  <c r="K20" i="44"/>
  <c r="H20" i="44" s="1"/>
  <c r="K19" i="44"/>
  <c r="I19" i="44"/>
  <c r="H19" i="44"/>
  <c r="F19" i="44"/>
  <c r="K18" i="44"/>
  <c r="I18" i="44"/>
  <c r="H18" i="44"/>
  <c r="F18" i="44"/>
  <c r="K17" i="44"/>
  <c r="H17" i="44"/>
  <c r="I16" i="44"/>
  <c r="H16" i="44"/>
  <c r="H22" i="44" s="1"/>
  <c r="F16" i="44"/>
  <c r="F22" i="44" s="1"/>
  <c r="I22" i="44" l="1"/>
  <c r="K55" i="44"/>
  <c r="K59" i="44"/>
  <c r="K63" i="44"/>
  <c r="H67" i="44"/>
  <c r="K32" i="44"/>
  <c r="K36" i="44"/>
  <c r="K43" i="44"/>
  <c r="K46" i="44"/>
  <c r="K50" i="44"/>
  <c r="K54" i="44"/>
  <c r="K58" i="44"/>
  <c r="K62" i="44"/>
  <c r="D71" i="44"/>
  <c r="E71" i="44"/>
  <c r="I39" i="44"/>
  <c r="K39" i="44"/>
  <c r="K16" i="44"/>
  <c r="K22" i="44" s="1"/>
  <c r="H71" i="44"/>
  <c r="K13" i="23"/>
  <c r="H83" i="44"/>
  <c r="J80" i="44"/>
  <c r="I80" i="44"/>
  <c r="H80" i="44"/>
  <c r="C339" i="21"/>
  <c r="C338" i="21"/>
  <c r="K80" i="44" l="1"/>
  <c r="H86" i="44"/>
  <c r="D86" i="44"/>
  <c r="E38" i="21" l="1"/>
  <c r="P24" i="23" l="1"/>
  <c r="D11" i="23" l="1"/>
  <c r="H19" i="23"/>
  <c r="N23" i="23"/>
  <c r="J17" i="23"/>
  <c r="J19" i="23"/>
  <c r="J20" i="23"/>
  <c r="J22" i="23"/>
  <c r="J23" i="23"/>
  <c r="J13" i="23"/>
  <c r="N20" i="23"/>
  <c r="N15" i="23"/>
  <c r="J15" i="23"/>
  <c r="E130" i="46" l="1"/>
  <c r="D83" i="44"/>
  <c r="H65" i="43"/>
  <c r="H56" i="43"/>
  <c r="H25" i="43"/>
  <c r="I25" i="43"/>
  <c r="J25" i="43"/>
  <c r="I14" i="43"/>
  <c r="J14" i="43"/>
  <c r="H14" i="43"/>
  <c r="E587" i="6" l="1"/>
  <c r="G148" i="5"/>
  <c r="F148" i="5"/>
  <c r="G110" i="5"/>
  <c r="F110" i="5"/>
  <c r="G104" i="5"/>
  <c r="F104" i="5"/>
  <c r="G97" i="5"/>
  <c r="F97" i="5"/>
  <c r="G88" i="5"/>
  <c r="F88" i="5"/>
  <c r="F81" i="5"/>
  <c r="G76" i="5"/>
  <c r="F76" i="5"/>
  <c r="G70" i="5"/>
  <c r="F70" i="5"/>
  <c r="G62" i="5"/>
  <c r="F62" i="5"/>
  <c r="F55" i="5"/>
  <c r="G46" i="5"/>
  <c r="F46" i="5"/>
  <c r="F38" i="5"/>
  <c r="G38" i="5"/>
  <c r="G29" i="5"/>
  <c r="F29" i="5"/>
  <c r="G25" i="5"/>
  <c r="F25" i="5"/>
  <c r="F16" i="5"/>
  <c r="E62" i="4"/>
  <c r="E60" i="3" l="1"/>
  <c r="G69" i="44" l="1"/>
  <c r="G70" i="44" s="1"/>
  <c r="G71" i="44" s="1"/>
  <c r="C18" i="1"/>
  <c r="E319" i="21"/>
  <c r="E311" i="21"/>
  <c r="E307" i="21"/>
  <c r="E297" i="21"/>
  <c r="E291" i="21"/>
  <c r="E287" i="21"/>
  <c r="E264" i="21"/>
  <c r="E234" i="21"/>
  <c r="E230" i="21"/>
  <c r="E227" i="21"/>
  <c r="E221" i="21"/>
  <c r="E211" i="21"/>
  <c r="E195" i="21"/>
  <c r="E184" i="21"/>
  <c r="E175" i="21"/>
  <c r="E172" i="21"/>
  <c r="E166" i="21"/>
  <c r="E162" i="21"/>
  <c r="E159" i="21"/>
  <c r="E155" i="21"/>
  <c r="E152" i="21"/>
  <c r="E145" i="21"/>
  <c r="E137" i="21"/>
  <c r="E131" i="21"/>
  <c r="E124" i="21"/>
  <c r="E113" i="21"/>
  <c r="E101" i="21"/>
  <c r="E97" i="21"/>
  <c r="E91" i="21"/>
  <c r="E86" i="21"/>
  <c r="E80" i="21"/>
  <c r="E76" i="21"/>
  <c r="E71" i="21"/>
  <c r="E61" i="21"/>
  <c r="E58" i="21"/>
  <c r="E827" i="6" l="1"/>
  <c r="E807" i="6"/>
  <c r="F751" i="6"/>
  <c r="G751" i="6"/>
  <c r="E751" i="6"/>
  <c r="E747" i="6"/>
  <c r="F687" i="6"/>
  <c r="G687" i="6"/>
  <c r="E687" i="6"/>
  <c r="E680" i="6"/>
  <c r="F626" i="6"/>
  <c r="E626" i="6"/>
  <c r="E619" i="6"/>
  <c r="F595" i="6"/>
  <c r="E595" i="6"/>
  <c r="F15" i="6"/>
  <c r="G15" i="6"/>
  <c r="E15" i="6"/>
  <c r="F319" i="21" l="1"/>
  <c r="G825" i="6"/>
  <c r="G824" i="6"/>
  <c r="G826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J65" i="43" l="1"/>
  <c r="J56" i="43"/>
  <c r="F84" i="5"/>
  <c r="F91" i="5"/>
  <c r="H95" i="5"/>
  <c r="H97" i="5" s="1"/>
  <c r="G805" i="6"/>
  <c r="F578" i="6" l="1"/>
  <c r="G578" i="6" s="1"/>
  <c r="F579" i="6"/>
  <c r="G579" i="6" s="1"/>
  <c r="F580" i="6"/>
  <c r="G580" i="6"/>
  <c r="F581" i="6"/>
  <c r="G581" i="6" s="1"/>
  <c r="F582" i="6"/>
  <c r="G582" i="6" s="1"/>
  <c r="F583" i="6"/>
  <c r="G583" i="6" s="1"/>
  <c r="F584" i="6"/>
  <c r="G584" i="6" s="1"/>
  <c r="F585" i="6"/>
  <c r="G585" i="6" s="1"/>
  <c r="F586" i="6"/>
  <c r="G586" i="6" s="1"/>
  <c r="F568" i="6"/>
  <c r="G568" i="6" s="1"/>
  <c r="F569" i="6"/>
  <c r="G569" i="6" s="1"/>
  <c r="F570" i="6"/>
  <c r="G570" i="6" s="1"/>
  <c r="F571" i="6"/>
  <c r="G571" i="6" s="1"/>
  <c r="F572" i="6"/>
  <c r="G572" i="6" s="1"/>
  <c r="F573" i="6"/>
  <c r="G573" i="6" s="1"/>
  <c r="F574" i="6"/>
  <c r="G574" i="6" s="1"/>
  <c r="F575" i="6"/>
  <c r="G575" i="6" s="1"/>
  <c r="F576" i="6"/>
  <c r="G576" i="6" s="1"/>
  <c r="F577" i="6"/>
  <c r="G577" i="6" s="1"/>
  <c r="F560" i="6"/>
  <c r="G560" i="6" s="1"/>
  <c r="F561" i="6"/>
  <c r="G561" i="6" s="1"/>
  <c r="F562" i="6"/>
  <c r="G562" i="6" s="1"/>
  <c r="F563" i="6"/>
  <c r="G563" i="6" s="1"/>
  <c r="F564" i="6"/>
  <c r="F565" i="6"/>
  <c r="F566" i="6"/>
  <c r="G566" i="6" s="1"/>
  <c r="F567" i="6"/>
  <c r="G567" i="6" s="1"/>
  <c r="G564" i="6"/>
  <c r="G565" i="6"/>
  <c r="F556" i="6"/>
  <c r="G556" i="6" s="1"/>
  <c r="F557" i="6"/>
  <c r="G557" i="6" s="1"/>
  <c r="F558" i="6"/>
  <c r="G558" i="6" s="1"/>
  <c r="F559" i="6"/>
  <c r="G559" i="6" s="1"/>
  <c r="F555" i="6"/>
  <c r="G555" i="6" s="1"/>
  <c r="G554" i="6"/>
  <c r="F552" i="6"/>
  <c r="G552" i="6" s="1"/>
  <c r="F553" i="6"/>
  <c r="G553" i="6" s="1"/>
  <c r="F551" i="6"/>
  <c r="G551" i="6" s="1"/>
  <c r="F548" i="6"/>
  <c r="G548" i="6" s="1"/>
  <c r="F549" i="6"/>
  <c r="G549" i="6" s="1"/>
  <c r="F547" i="6"/>
  <c r="G547" i="6" s="1"/>
  <c r="G550" i="6"/>
  <c r="F546" i="6"/>
  <c r="G546" i="6" s="1"/>
  <c r="F545" i="6"/>
  <c r="G545" i="6" s="1"/>
  <c r="F542" i="6"/>
  <c r="G542" i="6" s="1"/>
  <c r="F543" i="6"/>
  <c r="G543" i="6" s="1"/>
  <c r="F544" i="6"/>
  <c r="G544" i="6" s="1"/>
  <c r="F536" i="6"/>
  <c r="G536" i="6" s="1"/>
  <c r="F537" i="6"/>
  <c r="G537" i="6" s="1"/>
  <c r="F538" i="6"/>
  <c r="G538" i="6" s="1"/>
  <c r="F539" i="6"/>
  <c r="G539" i="6" s="1"/>
  <c r="F540" i="6"/>
  <c r="G540" i="6" s="1"/>
  <c r="F541" i="6"/>
  <c r="G541" i="6" s="1"/>
  <c r="F527" i="6"/>
  <c r="G527" i="6" s="1"/>
  <c r="F528" i="6"/>
  <c r="G528" i="6" s="1"/>
  <c r="F529" i="6"/>
  <c r="G529" i="6" s="1"/>
  <c r="F530" i="6"/>
  <c r="G530" i="6" s="1"/>
  <c r="F531" i="6"/>
  <c r="G531" i="6" s="1"/>
  <c r="F532" i="6"/>
  <c r="G532" i="6" s="1"/>
  <c r="F533" i="6"/>
  <c r="G533" i="6" s="1"/>
  <c r="F534" i="6"/>
  <c r="G534" i="6" s="1"/>
  <c r="F535" i="6"/>
  <c r="G535" i="6" s="1"/>
  <c r="F518" i="6"/>
  <c r="G518" i="6" s="1"/>
  <c r="F519" i="6"/>
  <c r="G519" i="6" s="1"/>
  <c r="F520" i="6"/>
  <c r="G520" i="6" s="1"/>
  <c r="F521" i="6"/>
  <c r="G521" i="6" s="1"/>
  <c r="F522" i="6"/>
  <c r="G522" i="6" s="1"/>
  <c r="F523" i="6"/>
  <c r="G523" i="6" s="1"/>
  <c r="F524" i="6"/>
  <c r="G524" i="6" s="1"/>
  <c r="F525" i="6"/>
  <c r="G525" i="6" s="1"/>
  <c r="F526" i="6"/>
  <c r="G526" i="6" s="1"/>
  <c r="F500" i="6"/>
  <c r="G500" i="6" s="1"/>
  <c r="F501" i="6"/>
  <c r="G501" i="6" s="1"/>
  <c r="F502" i="6"/>
  <c r="G502" i="6" s="1"/>
  <c r="F503" i="6"/>
  <c r="G503" i="6" s="1"/>
  <c r="F504" i="6"/>
  <c r="G504" i="6" s="1"/>
  <c r="F505" i="6"/>
  <c r="G505" i="6" s="1"/>
  <c r="F506" i="6"/>
  <c r="G506" i="6" s="1"/>
  <c r="F507" i="6"/>
  <c r="G507" i="6" s="1"/>
  <c r="F508" i="6"/>
  <c r="G508" i="6" s="1"/>
  <c r="F509" i="6"/>
  <c r="G509" i="6" s="1"/>
  <c r="F510" i="6"/>
  <c r="G510" i="6" s="1"/>
  <c r="F511" i="6"/>
  <c r="G511" i="6" s="1"/>
  <c r="F512" i="6"/>
  <c r="G512" i="6" s="1"/>
  <c r="F513" i="6"/>
  <c r="G513" i="6" s="1"/>
  <c r="F514" i="6"/>
  <c r="G514" i="6" s="1"/>
  <c r="F515" i="6"/>
  <c r="G515" i="6" s="1"/>
  <c r="F516" i="6"/>
  <c r="G516" i="6" s="1"/>
  <c r="F517" i="6"/>
  <c r="G517" i="6" s="1"/>
  <c r="F493" i="6"/>
  <c r="G493" i="6" s="1"/>
  <c r="F494" i="6"/>
  <c r="G494" i="6" s="1"/>
  <c r="F495" i="6"/>
  <c r="G495" i="6" s="1"/>
  <c r="F496" i="6"/>
  <c r="G496" i="6" s="1"/>
  <c r="F497" i="6"/>
  <c r="G497" i="6" s="1"/>
  <c r="F498" i="6"/>
  <c r="G498" i="6" s="1"/>
  <c r="F499" i="6"/>
  <c r="G499" i="6" s="1"/>
  <c r="F482" i="6"/>
  <c r="G482" i="6" s="1"/>
  <c r="F483" i="6"/>
  <c r="G483" i="6" s="1"/>
  <c r="F484" i="6"/>
  <c r="G484" i="6" s="1"/>
  <c r="F485" i="6"/>
  <c r="G485" i="6" s="1"/>
  <c r="F486" i="6"/>
  <c r="G486" i="6" s="1"/>
  <c r="F487" i="6"/>
  <c r="G487" i="6" s="1"/>
  <c r="F488" i="6"/>
  <c r="G488" i="6" s="1"/>
  <c r="F489" i="6"/>
  <c r="G489" i="6" s="1"/>
  <c r="F490" i="6"/>
  <c r="G490" i="6" s="1"/>
  <c r="F491" i="6"/>
  <c r="G491" i="6" s="1"/>
  <c r="F492" i="6"/>
  <c r="G492" i="6" s="1"/>
  <c r="F473" i="6"/>
  <c r="G473" i="6" s="1"/>
  <c r="F474" i="6"/>
  <c r="G474" i="6" s="1"/>
  <c r="F475" i="6"/>
  <c r="G475" i="6" s="1"/>
  <c r="F476" i="6"/>
  <c r="G476" i="6" s="1"/>
  <c r="F477" i="6"/>
  <c r="G477" i="6" s="1"/>
  <c r="F478" i="6"/>
  <c r="G478" i="6" s="1"/>
  <c r="F479" i="6"/>
  <c r="G479" i="6" s="1"/>
  <c r="F480" i="6"/>
  <c r="G480" i="6" s="1"/>
  <c r="F481" i="6"/>
  <c r="G481" i="6" s="1"/>
  <c r="F463" i="6"/>
  <c r="G463" i="6" s="1"/>
  <c r="F464" i="6"/>
  <c r="G464" i="6" s="1"/>
  <c r="F465" i="6"/>
  <c r="G465" i="6" s="1"/>
  <c r="F466" i="6"/>
  <c r="G466" i="6" s="1"/>
  <c r="F467" i="6"/>
  <c r="G467" i="6" s="1"/>
  <c r="F468" i="6"/>
  <c r="G468" i="6" s="1"/>
  <c r="F469" i="6"/>
  <c r="G469" i="6" s="1"/>
  <c r="F470" i="6"/>
  <c r="G470" i="6" s="1"/>
  <c r="F471" i="6"/>
  <c r="G471" i="6" s="1"/>
  <c r="F472" i="6"/>
  <c r="G472" i="6" s="1"/>
  <c r="F454" i="6"/>
  <c r="G454" i="6" s="1"/>
  <c r="F455" i="6"/>
  <c r="G455" i="6" s="1"/>
  <c r="F456" i="6"/>
  <c r="G456" i="6" s="1"/>
  <c r="F457" i="6"/>
  <c r="G457" i="6" s="1"/>
  <c r="F458" i="6"/>
  <c r="G458" i="6" s="1"/>
  <c r="F459" i="6"/>
  <c r="G459" i="6" s="1"/>
  <c r="F460" i="6"/>
  <c r="G460" i="6" s="1"/>
  <c r="F461" i="6"/>
  <c r="G461" i="6" s="1"/>
  <c r="F462" i="6"/>
  <c r="G462" i="6" s="1"/>
  <c r="F445" i="6"/>
  <c r="G445" i="6" s="1"/>
  <c r="F446" i="6"/>
  <c r="G446" i="6" s="1"/>
  <c r="F447" i="6"/>
  <c r="G447" i="6" s="1"/>
  <c r="F448" i="6"/>
  <c r="G448" i="6" s="1"/>
  <c r="F449" i="6"/>
  <c r="G449" i="6" s="1"/>
  <c r="F450" i="6"/>
  <c r="G450" i="6" s="1"/>
  <c r="F451" i="6"/>
  <c r="G451" i="6" s="1"/>
  <c r="F452" i="6"/>
  <c r="G452" i="6" s="1"/>
  <c r="F453" i="6"/>
  <c r="G453" i="6" s="1"/>
  <c r="F437" i="6"/>
  <c r="G437" i="6" s="1"/>
  <c r="F438" i="6"/>
  <c r="G438" i="6" s="1"/>
  <c r="F439" i="6"/>
  <c r="G439" i="6" s="1"/>
  <c r="F440" i="6"/>
  <c r="G440" i="6" s="1"/>
  <c r="F441" i="6"/>
  <c r="G441" i="6" s="1"/>
  <c r="F442" i="6"/>
  <c r="G442" i="6" s="1"/>
  <c r="F443" i="6"/>
  <c r="G443" i="6" s="1"/>
  <c r="F444" i="6"/>
  <c r="G444" i="6" s="1"/>
  <c r="F428" i="6"/>
  <c r="G428" i="6" s="1"/>
  <c r="F429" i="6"/>
  <c r="G429" i="6" s="1"/>
  <c r="F430" i="6"/>
  <c r="G430" i="6" s="1"/>
  <c r="F431" i="6"/>
  <c r="G431" i="6" s="1"/>
  <c r="F432" i="6"/>
  <c r="G432" i="6" s="1"/>
  <c r="F433" i="6"/>
  <c r="G433" i="6" s="1"/>
  <c r="F434" i="6"/>
  <c r="G434" i="6" s="1"/>
  <c r="F435" i="6"/>
  <c r="G435" i="6" s="1"/>
  <c r="F436" i="6"/>
  <c r="G436" i="6" s="1"/>
  <c r="F421" i="6"/>
  <c r="G421" i="6" s="1"/>
  <c r="F422" i="6"/>
  <c r="G422" i="6" s="1"/>
  <c r="F423" i="6"/>
  <c r="G423" i="6" s="1"/>
  <c r="F424" i="6"/>
  <c r="G424" i="6" s="1"/>
  <c r="F425" i="6"/>
  <c r="G425" i="6" s="1"/>
  <c r="F426" i="6"/>
  <c r="G426" i="6" s="1"/>
  <c r="F427" i="6"/>
  <c r="G427" i="6" s="1"/>
  <c r="F412" i="6"/>
  <c r="G412" i="6" s="1"/>
  <c r="F413" i="6"/>
  <c r="F414" i="6"/>
  <c r="G414" i="6" s="1"/>
  <c r="F415" i="6"/>
  <c r="F416" i="6"/>
  <c r="G416" i="6" s="1"/>
  <c r="F417" i="6"/>
  <c r="G417" i="6" s="1"/>
  <c r="F418" i="6"/>
  <c r="G418" i="6" s="1"/>
  <c r="F419" i="6"/>
  <c r="G419" i="6" s="1"/>
  <c r="F420" i="6"/>
  <c r="G420" i="6" s="1"/>
  <c r="G413" i="6"/>
  <c r="G415" i="6"/>
  <c r="F400" i="6"/>
  <c r="F401" i="6"/>
  <c r="G401" i="6" s="1"/>
  <c r="F402" i="6"/>
  <c r="G402" i="6" s="1"/>
  <c r="F403" i="6"/>
  <c r="G403" i="6" s="1"/>
  <c r="F404" i="6"/>
  <c r="G404" i="6" s="1"/>
  <c r="F405" i="6"/>
  <c r="G405" i="6" s="1"/>
  <c r="F406" i="6"/>
  <c r="G406" i="6" s="1"/>
  <c r="F407" i="6"/>
  <c r="G407" i="6" s="1"/>
  <c r="F408" i="6"/>
  <c r="G408" i="6" s="1"/>
  <c r="F409" i="6"/>
  <c r="G409" i="6" s="1"/>
  <c r="F410" i="6"/>
  <c r="G410" i="6" s="1"/>
  <c r="F411" i="6"/>
  <c r="G411" i="6" s="1"/>
  <c r="G400" i="6"/>
  <c r="F391" i="6"/>
  <c r="G391" i="6" s="1"/>
  <c r="F392" i="6"/>
  <c r="G392" i="6" s="1"/>
  <c r="F393" i="6"/>
  <c r="G393" i="6" s="1"/>
  <c r="F394" i="6"/>
  <c r="G394" i="6" s="1"/>
  <c r="F395" i="6"/>
  <c r="G395" i="6" s="1"/>
  <c r="F396" i="6"/>
  <c r="G396" i="6" s="1"/>
  <c r="F397" i="6"/>
  <c r="G397" i="6" s="1"/>
  <c r="F398" i="6"/>
  <c r="G398" i="6" s="1"/>
  <c r="F399" i="6"/>
  <c r="G399" i="6" s="1"/>
  <c r="F379" i="6"/>
  <c r="F380" i="6"/>
  <c r="F381" i="6"/>
  <c r="F382" i="6"/>
  <c r="F383" i="6"/>
  <c r="F384" i="6"/>
  <c r="F385" i="6"/>
  <c r="F386" i="6"/>
  <c r="F387" i="6"/>
  <c r="F388" i="6"/>
  <c r="F389" i="6"/>
  <c r="F390" i="6"/>
  <c r="G390" i="6" s="1"/>
  <c r="G379" i="6"/>
  <c r="G380" i="6"/>
  <c r="G381" i="6"/>
  <c r="G382" i="6"/>
  <c r="G383" i="6"/>
  <c r="G384" i="6"/>
  <c r="G385" i="6"/>
  <c r="G386" i="6"/>
  <c r="G387" i="6"/>
  <c r="G388" i="6"/>
  <c r="G389" i="6"/>
  <c r="F376" i="6"/>
  <c r="G376" i="6" s="1"/>
  <c r="F377" i="6"/>
  <c r="G377" i="6" s="1"/>
  <c r="F378" i="6"/>
  <c r="G378" i="6" s="1"/>
  <c r="F375" i="6"/>
  <c r="G375" i="6" s="1"/>
  <c r="F373" i="6"/>
  <c r="G373" i="6" s="1"/>
  <c r="G371" i="6"/>
  <c r="G372" i="6"/>
  <c r="G374" i="6"/>
  <c r="F366" i="6"/>
  <c r="G366" i="6" s="1"/>
  <c r="F367" i="6"/>
  <c r="G367" i="6" s="1"/>
  <c r="F368" i="6"/>
  <c r="G368" i="6" s="1"/>
  <c r="F369" i="6"/>
  <c r="G369" i="6" s="1"/>
  <c r="F370" i="6"/>
  <c r="G370" i="6" s="1"/>
  <c r="F357" i="6"/>
  <c r="G357" i="6" s="1"/>
  <c r="F358" i="6"/>
  <c r="G358" i="6" s="1"/>
  <c r="F359" i="6"/>
  <c r="G359" i="6" s="1"/>
  <c r="F360" i="6"/>
  <c r="G360" i="6" s="1"/>
  <c r="F361" i="6"/>
  <c r="G361" i="6" s="1"/>
  <c r="F362" i="6"/>
  <c r="G362" i="6" s="1"/>
  <c r="F363" i="6"/>
  <c r="G363" i="6" s="1"/>
  <c r="F364" i="6"/>
  <c r="G364" i="6" s="1"/>
  <c r="F365" i="6"/>
  <c r="G365" i="6" s="1"/>
  <c r="F349" i="6"/>
  <c r="F350" i="6"/>
  <c r="F351" i="6"/>
  <c r="F352" i="6"/>
  <c r="F353" i="6"/>
  <c r="F354" i="6"/>
  <c r="F355" i="6"/>
  <c r="F356" i="6"/>
  <c r="G349" i="6"/>
  <c r="G350" i="6"/>
  <c r="G351" i="6"/>
  <c r="G352" i="6"/>
  <c r="G353" i="6"/>
  <c r="G354" i="6"/>
  <c r="G355" i="6"/>
  <c r="G356" i="6"/>
  <c r="F339" i="6"/>
  <c r="G339" i="6" s="1"/>
  <c r="F340" i="6"/>
  <c r="F341" i="6"/>
  <c r="G341" i="6" s="1"/>
  <c r="F342" i="6"/>
  <c r="G342" i="6" s="1"/>
  <c r="F343" i="6"/>
  <c r="G343" i="6" s="1"/>
  <c r="F344" i="6"/>
  <c r="F345" i="6"/>
  <c r="G345" i="6" s="1"/>
  <c r="F346" i="6"/>
  <c r="G346" i="6" s="1"/>
  <c r="F347" i="6"/>
  <c r="G347" i="6" s="1"/>
  <c r="F348" i="6"/>
  <c r="G340" i="6"/>
  <c r="G344" i="6"/>
  <c r="G348" i="6"/>
  <c r="F328" i="6"/>
  <c r="G328" i="6" s="1"/>
  <c r="F329" i="6"/>
  <c r="G329" i="6" s="1"/>
  <c r="F330" i="6"/>
  <c r="G330" i="6" s="1"/>
  <c r="F331" i="6"/>
  <c r="G331" i="6" s="1"/>
  <c r="F332" i="6"/>
  <c r="G332" i="6" s="1"/>
  <c r="F333" i="6"/>
  <c r="G333" i="6" s="1"/>
  <c r="F334" i="6"/>
  <c r="G334" i="6" s="1"/>
  <c r="F335" i="6"/>
  <c r="G335" i="6" s="1"/>
  <c r="F336" i="6"/>
  <c r="G336" i="6" s="1"/>
  <c r="F337" i="6"/>
  <c r="G337" i="6" s="1"/>
  <c r="F338" i="6"/>
  <c r="G338" i="6" s="1"/>
  <c r="F322" i="6"/>
  <c r="G322" i="6" s="1"/>
  <c r="F323" i="6"/>
  <c r="G323" i="6" s="1"/>
  <c r="F324" i="6"/>
  <c r="G324" i="6" s="1"/>
  <c r="F325" i="6"/>
  <c r="G325" i="6" s="1"/>
  <c r="F326" i="6"/>
  <c r="G326" i="6" s="1"/>
  <c r="F327" i="6"/>
  <c r="G327" i="6" s="1"/>
  <c r="F315" i="6"/>
  <c r="G315" i="6" s="1"/>
  <c r="F316" i="6"/>
  <c r="G316" i="6" s="1"/>
  <c r="F317" i="6"/>
  <c r="G317" i="6" s="1"/>
  <c r="F318" i="6"/>
  <c r="G318" i="6" s="1"/>
  <c r="F319" i="6"/>
  <c r="G319" i="6" s="1"/>
  <c r="F320" i="6"/>
  <c r="G320" i="6" s="1"/>
  <c r="F321" i="6"/>
  <c r="G321" i="6" s="1"/>
  <c r="F308" i="6"/>
  <c r="F309" i="6"/>
  <c r="G309" i="6" s="1"/>
  <c r="F310" i="6"/>
  <c r="G310" i="6" s="1"/>
  <c r="F311" i="6"/>
  <c r="G311" i="6" s="1"/>
  <c r="F312" i="6"/>
  <c r="G312" i="6" s="1"/>
  <c r="F313" i="6"/>
  <c r="G313" i="6" s="1"/>
  <c r="F314" i="6"/>
  <c r="G314" i="6" s="1"/>
  <c r="F298" i="6"/>
  <c r="G298" i="6" s="1"/>
  <c r="F299" i="6"/>
  <c r="G299" i="6" s="1"/>
  <c r="F300" i="6"/>
  <c r="G300" i="6" s="1"/>
  <c r="F301" i="6"/>
  <c r="G301" i="6" s="1"/>
  <c r="F302" i="6"/>
  <c r="G302" i="6" s="1"/>
  <c r="F303" i="6"/>
  <c r="F304" i="6"/>
  <c r="G304" i="6" s="1"/>
  <c r="F305" i="6"/>
  <c r="G305" i="6" s="1"/>
  <c r="F306" i="6"/>
  <c r="G306" i="6" s="1"/>
  <c r="F307" i="6"/>
  <c r="G307" i="6" s="1"/>
  <c r="G303" i="6"/>
  <c r="G308" i="6"/>
  <c r="F297" i="6"/>
  <c r="G297" i="6" s="1"/>
  <c r="F294" i="6"/>
  <c r="F295" i="6"/>
  <c r="G295" i="6" s="1"/>
  <c r="F293" i="6"/>
  <c r="G293" i="6" s="1"/>
  <c r="F289" i="6"/>
  <c r="G289" i="6" s="1"/>
  <c r="F287" i="6"/>
  <c r="G287" i="6" s="1"/>
  <c r="F286" i="6"/>
  <c r="G285" i="6"/>
  <c r="G288" i="6"/>
  <c r="G290" i="6"/>
  <c r="G291" i="6"/>
  <c r="G292" i="6"/>
  <c r="G294" i="6"/>
  <c r="G296" i="6"/>
  <c r="G284" i="6"/>
  <c r="G286" i="6" l="1"/>
  <c r="F587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56" i="6"/>
  <c r="G257" i="6"/>
  <c r="G255" i="6"/>
  <c r="G587" i="6" l="1"/>
  <c r="G617" i="6"/>
  <c r="G604" i="6"/>
  <c r="G603" i="6"/>
  <c r="G605" i="6"/>
  <c r="G606" i="6"/>
  <c r="G607" i="6"/>
  <c r="G608" i="6"/>
  <c r="G602" i="6"/>
  <c r="F598" i="6"/>
  <c r="F599" i="6"/>
  <c r="F597" i="6"/>
  <c r="F741" i="6"/>
  <c r="F737" i="6"/>
  <c r="F738" i="6"/>
  <c r="F734" i="6"/>
  <c r="F728" i="6"/>
  <c r="F726" i="6"/>
  <c r="F725" i="6"/>
  <c r="F707" i="6"/>
  <c r="F706" i="6"/>
  <c r="F698" i="6"/>
  <c r="F699" i="6"/>
  <c r="F700" i="6"/>
  <c r="F701" i="6"/>
  <c r="F702" i="6"/>
  <c r="F703" i="6"/>
  <c r="F704" i="6"/>
  <c r="F705" i="6"/>
  <c r="F697" i="6"/>
  <c r="F696" i="6"/>
  <c r="G695" i="6"/>
  <c r="F691" i="6"/>
  <c r="F692" i="6"/>
  <c r="F693" i="6"/>
  <c r="F690" i="6"/>
  <c r="F747" i="6" s="1"/>
  <c r="F674" i="6"/>
  <c r="F675" i="6"/>
  <c r="F676" i="6"/>
  <c r="F677" i="6"/>
  <c r="F678" i="6"/>
  <c r="F679" i="6"/>
  <c r="F673" i="6"/>
  <c r="F667" i="6"/>
  <c r="F668" i="6"/>
  <c r="F669" i="6"/>
  <c r="F670" i="6"/>
  <c r="F666" i="6"/>
  <c r="F663" i="6"/>
  <c r="F659" i="6"/>
  <c r="F660" i="6"/>
  <c r="F661" i="6"/>
  <c r="F662" i="6"/>
  <c r="F658" i="6"/>
  <c r="G657" i="6"/>
  <c r="F651" i="6"/>
  <c r="F652" i="6"/>
  <c r="F653" i="6"/>
  <c r="F654" i="6"/>
  <c r="F655" i="6"/>
  <c r="F644" i="6"/>
  <c r="F645" i="6"/>
  <c r="F646" i="6"/>
  <c r="F647" i="6"/>
  <c r="F648" i="6"/>
  <c r="F649" i="6"/>
  <c r="F650" i="6"/>
  <c r="F643" i="6"/>
  <c r="F680" i="6" s="1"/>
  <c r="G113" i="5"/>
  <c r="F113" i="5"/>
  <c r="H108" i="5"/>
  <c r="H112" i="5"/>
  <c r="H113" i="5" s="1"/>
  <c r="E299" i="21"/>
  <c r="E293" i="21"/>
  <c r="E108" i="21"/>
  <c r="E236" i="21" l="1"/>
  <c r="E223" i="21"/>
  <c r="G91" i="5" l="1"/>
  <c r="H87" i="5"/>
  <c r="H86" i="5"/>
  <c r="H74" i="5"/>
  <c r="H68" i="5"/>
  <c r="H59" i="5"/>
  <c r="H60" i="5"/>
  <c r="H53" i="5"/>
  <c r="H52" i="5"/>
  <c r="H44" i="5"/>
  <c r="H36" i="5"/>
  <c r="H88" i="5" l="1"/>
  <c r="E204" i="21"/>
  <c r="E197" i="21"/>
  <c r="E191" i="21"/>
  <c r="E186" i="21"/>
  <c r="E180" i="21"/>
  <c r="E168" i="21"/>
  <c r="E147" i="21"/>
  <c r="E139" i="21"/>
  <c r="E133" i="21"/>
  <c r="E126" i="21"/>
  <c r="E120" i="21"/>
  <c r="E115" i="21"/>
  <c r="E103" i="21"/>
  <c r="E44" i="21" l="1"/>
  <c r="E54" i="21"/>
  <c r="E66" i="21"/>
  <c r="E331" i="21" s="1"/>
  <c r="E14" i="1"/>
  <c r="G17" i="16" l="1"/>
  <c r="G18" i="16"/>
  <c r="G19" i="16"/>
  <c r="G20" i="16"/>
  <c r="G16" i="16"/>
  <c r="G21" i="16" s="1"/>
  <c r="F19" i="19" l="1"/>
  <c r="F18" i="19"/>
  <c r="F17" i="19"/>
  <c r="F16" i="19"/>
  <c r="F14" i="19"/>
  <c r="E152" i="45" l="1"/>
  <c r="F69" i="44" s="1"/>
  <c r="F70" i="44" s="1"/>
  <c r="F71" i="44" s="1"/>
  <c r="F45" i="6" l="1"/>
  <c r="G45" i="6" s="1"/>
  <c r="G44" i="6"/>
  <c r="G42" i="6"/>
  <c r="G43" i="6"/>
  <c r="F41" i="6"/>
  <c r="G41" i="6" s="1"/>
  <c r="G40" i="6"/>
  <c r="F39" i="6"/>
  <c r="F38" i="6" l="1"/>
  <c r="G38" i="6" s="1"/>
  <c r="G39" i="6"/>
  <c r="G46" i="6"/>
  <c r="F37" i="6"/>
  <c r="G37" i="6" s="1"/>
  <c r="G14" i="5" l="1"/>
  <c r="G16" i="5" s="1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24" i="5"/>
  <c r="H148" i="5" l="1"/>
  <c r="E17" i="1"/>
  <c r="E18" i="1" s="1"/>
  <c r="E21" i="1"/>
  <c r="E36" i="21" l="1"/>
  <c r="D24" i="23" l="1"/>
  <c r="E48" i="21" l="1"/>
  <c r="E42" i="21"/>
  <c r="G806" i="6"/>
  <c r="G804" i="6"/>
  <c r="H103" i="5"/>
  <c r="H102" i="5"/>
  <c r="H118" i="5"/>
  <c r="I65" i="43"/>
  <c r="E217" i="21"/>
  <c r="H11" i="5"/>
  <c r="G11" i="1" l="1"/>
  <c r="D11" i="1"/>
  <c r="F11" i="1"/>
  <c r="I56" i="43"/>
  <c r="G65" i="43"/>
  <c r="F65" i="43"/>
  <c r="F9" i="1"/>
  <c r="H90" i="5" l="1"/>
  <c r="H91" i="5" s="1"/>
  <c r="G618" i="6" l="1"/>
  <c r="G616" i="6"/>
  <c r="G615" i="6"/>
  <c r="G614" i="6"/>
  <c r="G724" i="6"/>
  <c r="G705" i="6"/>
  <c r="G706" i="6"/>
  <c r="G707" i="6"/>
  <c r="G708" i="6"/>
  <c r="G696" i="6"/>
  <c r="G697" i="6"/>
  <c r="G698" i="6"/>
  <c r="G699" i="6"/>
  <c r="G700" i="6"/>
  <c r="G701" i="6"/>
  <c r="G702" i="6"/>
  <c r="G703" i="6"/>
  <c r="G704" i="6"/>
  <c r="G694" i="6"/>
  <c r="G689" i="6"/>
  <c r="G638" i="6"/>
  <c r="G637" i="6"/>
  <c r="N21" i="23" l="1"/>
  <c r="F13" i="1" l="1"/>
  <c r="D13" i="1" l="1"/>
  <c r="G13" i="1"/>
  <c r="F12" i="1" l="1"/>
  <c r="C24" i="23" l="1"/>
  <c r="M21" i="23"/>
  <c r="L21" i="23"/>
  <c r="K21" i="23"/>
  <c r="J21" i="23" s="1"/>
  <c r="G12" i="1"/>
  <c r="D12" i="1"/>
  <c r="G691" i="6" l="1"/>
  <c r="G692" i="6"/>
  <c r="G693" i="6"/>
  <c r="G690" i="6"/>
  <c r="G673" i="6"/>
  <c r="G653" i="6"/>
  <c r="G639" i="6"/>
  <c r="H116" i="5"/>
  <c r="G116" i="5"/>
  <c r="F116" i="5"/>
  <c r="Q11" i="23"/>
  <c r="Q24" i="23" s="1"/>
  <c r="E178" i="21" l="1"/>
  <c r="O11" i="23" l="1"/>
  <c r="G16" i="1" l="1"/>
  <c r="E316" i="21"/>
  <c r="E118" i="21"/>
  <c r="E52" i="21" l="1"/>
  <c r="F20" i="5" l="1"/>
  <c r="G792" i="6"/>
  <c r="G790" i="6"/>
  <c r="E831" i="6"/>
  <c r="F8" i="6"/>
  <c r="G8" i="6"/>
  <c r="E8" i="6"/>
  <c r="G678" i="6"/>
  <c r="G677" i="6"/>
  <c r="G676" i="6"/>
  <c r="G675" i="6"/>
  <c r="G674" i="6"/>
  <c r="G670" i="6"/>
  <c r="G669" i="6"/>
  <c r="G668" i="6"/>
  <c r="G667" i="6"/>
  <c r="G666" i="6"/>
  <c r="G664" i="6"/>
  <c r="G663" i="6"/>
  <c r="G662" i="6"/>
  <c r="G661" i="6"/>
  <c r="G660" i="6"/>
  <c r="G654" i="6"/>
  <c r="G655" i="6"/>
  <c r="G656" i="6"/>
  <c r="G658" i="6"/>
  <c r="G659" i="6"/>
  <c r="G665" i="6"/>
  <c r="G679" i="6"/>
  <c r="G652" i="6"/>
  <c r="G648" i="6"/>
  <c r="G649" i="6"/>
  <c r="G650" i="6"/>
  <c r="G651" i="6"/>
  <c r="G647" i="6"/>
  <c r="G641" i="6"/>
  <c r="D641" i="6"/>
  <c r="G746" i="6"/>
  <c r="G745" i="6"/>
  <c r="G744" i="6"/>
  <c r="G743" i="6"/>
  <c r="G742" i="6"/>
  <c r="G741" i="6"/>
  <c r="G740" i="6"/>
  <c r="G739" i="6"/>
  <c r="G738" i="6"/>
  <c r="G737" i="6"/>
  <c r="G734" i="6"/>
  <c r="G733" i="6"/>
  <c r="G732" i="6"/>
  <c r="G730" i="6"/>
  <c r="G729" i="6"/>
  <c r="G728" i="6"/>
  <c r="G727" i="6"/>
  <c r="G726" i="6"/>
  <c r="G725" i="6"/>
  <c r="G714" i="6"/>
  <c r="G715" i="6"/>
  <c r="G716" i="6"/>
  <c r="G717" i="6"/>
  <c r="G718" i="6"/>
  <c r="G719" i="6"/>
  <c r="G720" i="6"/>
  <c r="G721" i="6"/>
  <c r="G710" i="6"/>
  <c r="G711" i="6"/>
  <c r="G712" i="6"/>
  <c r="G713" i="6"/>
  <c r="G722" i="6"/>
  <c r="G723" i="6"/>
  <c r="G709" i="6"/>
  <c r="G747" i="6" s="1"/>
  <c r="G644" i="6" l="1"/>
  <c r="G642" i="6"/>
  <c r="G643" i="6"/>
  <c r="G622" i="6"/>
  <c r="G623" i="6"/>
  <c r="G625" i="6"/>
  <c r="G621" i="6"/>
  <c r="G626" i="6" s="1"/>
  <c r="G54" i="5"/>
  <c r="G55" i="5" s="1"/>
  <c r="H57" i="5"/>
  <c r="G600" i="6"/>
  <c r="H119" i="5"/>
  <c r="H122" i="5"/>
  <c r="F122" i="5"/>
  <c r="G121" i="5"/>
  <c r="G122" i="5" s="1"/>
  <c r="G119" i="5"/>
  <c r="F119" i="5"/>
  <c r="H101" i="5"/>
  <c r="H100" i="5"/>
  <c r="H99" i="5"/>
  <c r="G84" i="5"/>
  <c r="H83" i="5"/>
  <c r="H84" i="5" s="1"/>
  <c r="H80" i="5"/>
  <c r="G79" i="5"/>
  <c r="G78" i="5"/>
  <c r="H78" i="5" s="1"/>
  <c r="H75" i="5"/>
  <c r="H73" i="5"/>
  <c r="H72" i="5"/>
  <c r="H69" i="5"/>
  <c r="H67" i="5"/>
  <c r="H66" i="5"/>
  <c r="H65" i="5"/>
  <c r="H64" i="5"/>
  <c r="H70" i="5" s="1"/>
  <c r="H61" i="5"/>
  <c r="H58" i="5"/>
  <c r="H51" i="5"/>
  <c r="H50" i="5"/>
  <c r="H49" i="5"/>
  <c r="H48" i="5"/>
  <c r="H45" i="5"/>
  <c r="H43" i="5"/>
  <c r="G41" i="5"/>
  <c r="F41" i="5"/>
  <c r="F92" i="5" s="1"/>
  <c r="H40" i="5"/>
  <c r="H41" i="5" s="1"/>
  <c r="H37" i="5"/>
  <c r="H35" i="5"/>
  <c r="H34" i="5"/>
  <c r="H33" i="5"/>
  <c r="H32" i="5"/>
  <c r="H31" i="5"/>
  <c r="H28" i="5"/>
  <c r="H29" i="5" s="1"/>
  <c r="H23" i="5"/>
  <c r="H22" i="5"/>
  <c r="H25" i="5" s="1"/>
  <c r="H20" i="5"/>
  <c r="G20" i="5"/>
  <c r="H15" i="5"/>
  <c r="H14" i="5"/>
  <c r="H109" i="5"/>
  <c r="H107" i="5"/>
  <c r="H110" i="5" s="1"/>
  <c r="G12" i="5"/>
  <c r="F12" i="5"/>
  <c r="H12" i="5"/>
  <c r="H104" i="5" l="1"/>
  <c r="H46" i="5"/>
  <c r="H76" i="5"/>
  <c r="G81" i="5"/>
  <c r="G92" i="5" s="1"/>
  <c r="H62" i="5"/>
  <c r="H38" i="5"/>
  <c r="H92" i="5" s="1"/>
  <c r="J93" i="5"/>
  <c r="H79" i="5"/>
  <c r="H81" i="5" s="1"/>
  <c r="G645" i="6"/>
  <c r="G680" i="6" s="1"/>
  <c r="H16" i="5"/>
  <c r="H54" i="5"/>
  <c r="H55" i="5" s="1"/>
  <c r="E208" i="21" l="1"/>
  <c r="E202" i="21"/>
  <c r="E83" i="21"/>
  <c r="E24" i="21"/>
  <c r="J128" i="42"/>
  <c r="A329" i="42"/>
  <c r="E128" i="42"/>
  <c r="F128" i="42"/>
  <c r="H128" i="42"/>
  <c r="K88" i="42"/>
  <c r="L88" i="42" s="1"/>
  <c r="L87" i="42"/>
  <c r="K86" i="42"/>
  <c r="L86" i="42" s="1"/>
  <c r="L85" i="42"/>
  <c r="L84" i="42"/>
  <c r="K83" i="42"/>
  <c r="L83" i="42" s="1"/>
  <c r="L82" i="42"/>
  <c r="L81" i="42"/>
  <c r="L80" i="42"/>
  <c r="L79" i="42"/>
  <c r="L78" i="42"/>
  <c r="L77" i="42"/>
  <c r="L76" i="42"/>
  <c r="L75" i="42"/>
  <c r="L74" i="42"/>
  <c r="K73" i="42"/>
  <c r="L72" i="42"/>
  <c r="L71" i="42"/>
  <c r="L70" i="42"/>
  <c r="L69" i="42"/>
  <c r="L68" i="42"/>
  <c r="K67" i="42"/>
  <c r="K66" i="42"/>
  <c r="K65" i="42"/>
  <c r="L64" i="42"/>
  <c r="K63" i="42"/>
  <c r="L63" i="42" s="1"/>
  <c r="K62" i="42"/>
  <c r="L62" i="42" s="1"/>
  <c r="L61" i="42"/>
  <c r="L60" i="42"/>
  <c r="L59" i="42"/>
  <c r="L58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K45" i="42"/>
  <c r="L45" i="42" s="1"/>
  <c r="K44" i="42"/>
  <c r="L44" i="42" s="1"/>
  <c r="K43" i="42"/>
  <c r="L43" i="42" s="1"/>
  <c r="L42" i="42"/>
  <c r="L41" i="42"/>
  <c r="K40" i="42"/>
  <c r="L40" i="42" s="1"/>
  <c r="K39" i="42"/>
  <c r="L39" i="42" s="1"/>
  <c r="K38" i="42"/>
  <c r="L38" i="42" s="1"/>
  <c r="L37" i="42"/>
  <c r="L36" i="42"/>
  <c r="L35" i="42"/>
  <c r="K34" i="42"/>
  <c r="L34" i="42" s="1"/>
  <c r="K33" i="42"/>
  <c r="L33" i="42" s="1"/>
  <c r="L32" i="42"/>
  <c r="L31" i="42"/>
  <c r="K30" i="42"/>
  <c r="L30" i="42" s="1"/>
  <c r="L29" i="42"/>
  <c r="K28" i="42"/>
  <c r="K27" i="42"/>
  <c r="K26" i="42"/>
  <c r="L25" i="42"/>
  <c r="L24" i="42"/>
  <c r="K23" i="42"/>
  <c r="K22" i="42"/>
  <c r="K21" i="42"/>
  <c r="K20" i="42"/>
  <c r="K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L6" i="42"/>
  <c r="L5" i="42"/>
  <c r="N71" i="44" l="1"/>
  <c r="M71" i="44"/>
  <c r="L71" i="44"/>
  <c r="G56" i="43"/>
  <c r="F56" i="43"/>
  <c r="G25" i="43"/>
  <c r="F25" i="43"/>
  <c r="G9" i="1"/>
  <c r="G14" i="43"/>
  <c r="G16" i="43" s="1"/>
  <c r="F14" i="43"/>
  <c r="F16" i="43" s="1"/>
  <c r="D8" i="1"/>
  <c r="D18" i="1" s="1"/>
  <c r="B331" i="42"/>
  <c r="M327" i="42"/>
  <c r="L327" i="42"/>
  <c r="K327" i="42"/>
  <c r="I327" i="42"/>
  <c r="H327" i="42"/>
  <c r="F327" i="42"/>
  <c r="P283" i="42"/>
  <c r="J283" i="42" s="1"/>
  <c r="P239" i="42"/>
  <c r="J239" i="42" s="1"/>
  <c r="P236" i="42"/>
  <c r="J236" i="42" s="1"/>
  <c r="P212" i="42"/>
  <c r="P192" i="42"/>
  <c r="P166" i="42"/>
  <c r="J166" i="42" s="1"/>
  <c r="P165" i="42"/>
  <c r="J165" i="42" s="1"/>
  <c r="P159" i="42"/>
  <c r="J159" i="42" s="1"/>
  <c r="P157" i="42"/>
  <c r="J157" i="42" s="1"/>
  <c r="P156" i="42"/>
  <c r="J156" i="42" s="1"/>
  <c r="P154" i="42"/>
  <c r="J154" i="42" s="1"/>
  <c r="P153" i="42"/>
  <c r="J153" i="42" s="1"/>
  <c r="P152" i="42"/>
  <c r="J152" i="42" s="1"/>
  <c r="P151" i="42"/>
  <c r="J151" i="42" s="1"/>
  <c r="P148" i="42"/>
  <c r="P147" i="42"/>
  <c r="P141" i="42"/>
  <c r="J141" i="42" s="1"/>
  <c r="P140" i="42"/>
  <c r="J140" i="42" s="1"/>
  <c r="E134" i="42"/>
  <c r="E327" i="42" s="1"/>
  <c r="M128" i="42"/>
  <c r="L114" i="42"/>
  <c r="L113" i="42"/>
  <c r="K112" i="42"/>
  <c r="L112" i="42" s="1"/>
  <c r="L111" i="42"/>
  <c r="L110" i="42"/>
  <c r="L109" i="42"/>
  <c r="L108" i="42"/>
  <c r="L107" i="42"/>
  <c r="L106" i="42"/>
  <c r="L105" i="42"/>
  <c r="L104" i="42"/>
  <c r="L103" i="42"/>
  <c r="L102" i="42"/>
  <c r="L101" i="42"/>
  <c r="I100" i="42"/>
  <c r="K100" i="42" s="1"/>
  <c r="I99" i="42"/>
  <c r="K98" i="42"/>
  <c r="K97" i="42"/>
  <c r="K96" i="42"/>
  <c r="K95" i="42"/>
  <c r="K94" i="42"/>
  <c r="K93" i="42"/>
  <c r="K92" i="42"/>
  <c r="K91" i="42"/>
  <c r="K90" i="42"/>
  <c r="K89" i="42"/>
  <c r="F11" i="23" l="1"/>
  <c r="F24" i="23" s="1"/>
  <c r="G24" i="23"/>
  <c r="I24" i="23"/>
  <c r="I128" i="42"/>
  <c r="I328" i="42" s="1"/>
  <c r="K99" i="42"/>
  <c r="K128" i="42" s="1"/>
  <c r="K328" i="42" s="1"/>
  <c r="M328" i="42"/>
  <c r="F328" i="42"/>
  <c r="E328" i="42"/>
  <c r="H328" i="42"/>
  <c r="L100" i="42"/>
  <c r="P134" i="42"/>
  <c r="J134" i="42" l="1"/>
  <c r="J327" i="42" s="1"/>
  <c r="J328" i="42" s="1"/>
  <c r="L99" i="42"/>
  <c r="L128" i="42" s="1"/>
  <c r="L328" i="42" l="1"/>
  <c r="F26" i="6"/>
  <c r="F24" i="6"/>
  <c r="G24" i="6" s="1"/>
  <c r="F9" i="16"/>
  <c r="F609" i="6" l="1"/>
  <c r="F619" i="6" s="1"/>
  <c r="G611" i="6"/>
  <c r="G612" i="6"/>
  <c r="G613" i="6"/>
  <c r="G610" i="6"/>
  <c r="G609" i="6" l="1"/>
  <c r="G619" i="6" s="1"/>
  <c r="F227" i="21"/>
  <c r="E189" i="21" l="1"/>
  <c r="E106" i="21"/>
  <c r="E64" i="21"/>
  <c r="E63" i="4" l="1"/>
  <c r="E196" i="35" l="1"/>
  <c r="F196" i="35"/>
  <c r="G196" i="35"/>
  <c r="H196" i="35"/>
  <c r="I196" i="35"/>
  <c r="J196" i="35"/>
  <c r="L196" i="35"/>
  <c r="K196" i="35"/>
  <c r="G15" i="1" l="1"/>
  <c r="G18" i="1" s="1"/>
  <c r="J69" i="44"/>
  <c r="J70" i="44" s="1"/>
  <c r="J71" i="44" s="1"/>
  <c r="L11" i="23" s="1"/>
  <c r="L24" i="23" s="1"/>
  <c r="I69" i="44"/>
  <c r="I70" i="44" s="1"/>
  <c r="O24" i="23"/>
  <c r="J11" i="23"/>
  <c r="J24" i="23" s="1"/>
  <c r="N11" i="23" l="1"/>
  <c r="G34" i="6" l="1"/>
  <c r="G35" i="6"/>
  <c r="G798" i="6" l="1"/>
  <c r="F811" i="6"/>
  <c r="F827" i="6" s="1"/>
  <c r="E3" i="16" l="1"/>
  <c r="E21" i="16" l="1"/>
  <c r="F16" i="1" s="1"/>
  <c r="F18" i="1" s="1"/>
  <c r="F3" i="16"/>
  <c r="F21" i="16" s="1"/>
  <c r="G811" i="6" l="1"/>
  <c r="G827" i="6" s="1"/>
  <c r="E322" i="21"/>
  <c r="G35" i="29" l="1"/>
  <c r="H22" i="29" l="1"/>
  <c r="G22" i="29"/>
  <c r="I21" i="29"/>
  <c r="I20" i="29"/>
  <c r="I19" i="29"/>
  <c r="I18" i="29"/>
  <c r="I17" i="29"/>
  <c r="I16" i="29"/>
  <c r="I15" i="29"/>
  <c r="I14" i="29"/>
  <c r="I13" i="29"/>
  <c r="I12" i="29"/>
  <c r="I11" i="29"/>
  <c r="I22" i="29" l="1"/>
  <c r="G139" i="29"/>
  <c r="J20" i="27"/>
  <c r="I20" i="27"/>
  <c r="K19" i="27"/>
  <c r="K20" i="27" s="1"/>
  <c r="I13" i="27"/>
  <c r="I16" i="27"/>
  <c r="I17" i="27" s="1"/>
  <c r="H32" i="28"/>
  <c r="H33" i="28" s="1"/>
  <c r="I33" i="28"/>
  <c r="J31" i="28"/>
  <c r="I37" i="28"/>
  <c r="H37" i="28"/>
  <c r="J30" i="28"/>
  <c r="H23" i="28"/>
  <c r="I26" i="28"/>
  <c r="H26" i="28"/>
  <c r="J22" i="28"/>
  <c r="J21" i="28"/>
  <c r="I23" i="28"/>
  <c r="H12" i="28"/>
  <c r="J11" i="28"/>
  <c r="J10" i="28"/>
  <c r="J7" i="28"/>
  <c r="H35" i="29"/>
  <c r="I34" i="29"/>
  <c r="I33" i="29"/>
  <c r="I32" i="29"/>
  <c r="I31" i="29"/>
  <c r="I30" i="29"/>
  <c r="I29" i="29"/>
  <c r="I28" i="29"/>
  <c r="I27" i="29"/>
  <c r="I26" i="29"/>
  <c r="I25" i="29"/>
  <c r="I138" i="29"/>
  <c r="H137" i="29"/>
  <c r="I137" i="29" s="1"/>
  <c r="G135" i="29"/>
  <c r="H134" i="29"/>
  <c r="I134" i="29" s="1"/>
  <c r="H133" i="29"/>
  <c r="I133" i="29" s="1"/>
  <c r="I132" i="29"/>
  <c r="I131" i="29"/>
  <c r="H130" i="29"/>
  <c r="I130" i="29" s="1"/>
  <c r="I129" i="29"/>
  <c r="I128" i="29"/>
  <c r="I127" i="29"/>
  <c r="H126" i="29"/>
  <c r="I126" i="29" s="1"/>
  <c r="H125" i="29"/>
  <c r="I125" i="29" s="1"/>
  <c r="H124" i="29"/>
  <c r="I124" i="29" s="1"/>
  <c r="H123" i="29"/>
  <c r="I123" i="29" s="1"/>
  <c r="H122" i="29"/>
  <c r="I122" i="29" s="1"/>
  <c r="H121" i="29"/>
  <c r="I120" i="29"/>
  <c r="I119" i="29"/>
  <c r="I118" i="29"/>
  <c r="I117" i="29"/>
  <c r="I116" i="29"/>
  <c r="H114" i="29"/>
  <c r="G114" i="29"/>
  <c r="I113" i="29"/>
  <c r="I112" i="29"/>
  <c r="I111" i="29"/>
  <c r="H107" i="29"/>
  <c r="G107" i="29"/>
  <c r="I106" i="29"/>
  <c r="I105" i="29"/>
  <c r="I104" i="29"/>
  <c r="G102" i="29"/>
  <c r="H101" i="29"/>
  <c r="H102" i="29" s="1"/>
  <c r="G99" i="29"/>
  <c r="I98" i="29"/>
  <c r="I97" i="29"/>
  <c r="I96" i="29"/>
  <c r="I95" i="29"/>
  <c r="I94" i="29"/>
  <c r="I93" i="29"/>
  <c r="I92" i="29"/>
  <c r="I91" i="29"/>
  <c r="I90" i="29"/>
  <c r="I89" i="29"/>
  <c r="I88" i="29"/>
  <c r="I87" i="29"/>
  <c r="I86" i="29"/>
  <c r="I85" i="29"/>
  <c r="H84" i="29"/>
  <c r="I84" i="29" s="1"/>
  <c r="H83" i="29"/>
  <c r="I83" i="29" s="1"/>
  <c r="H82" i="29"/>
  <c r="I82" i="29" s="1"/>
  <c r="H81" i="29"/>
  <c r="I81" i="29" s="1"/>
  <c r="H80" i="29"/>
  <c r="I80" i="29" s="1"/>
  <c r="H79" i="29"/>
  <c r="I79" i="29" s="1"/>
  <c r="H78" i="29"/>
  <c r="I78" i="29" s="1"/>
  <c r="H77" i="29"/>
  <c r="I77" i="29" s="1"/>
  <c r="H76" i="29"/>
  <c r="I76" i="29" s="1"/>
  <c r="H75" i="29"/>
  <c r="I75" i="29" s="1"/>
  <c r="H74" i="29"/>
  <c r="I74" i="29" s="1"/>
  <c r="H73" i="29"/>
  <c r="I73" i="29" s="1"/>
  <c r="H72" i="29"/>
  <c r="I72" i="29" s="1"/>
  <c r="H71" i="29"/>
  <c r="I71" i="29" s="1"/>
  <c r="H70" i="29"/>
  <c r="I70" i="29" s="1"/>
  <c r="H69" i="29"/>
  <c r="I69" i="29" s="1"/>
  <c r="H68" i="29"/>
  <c r="I68" i="29" s="1"/>
  <c r="H67" i="29"/>
  <c r="I67" i="29" s="1"/>
  <c r="H66" i="29"/>
  <c r="I66" i="29" s="1"/>
  <c r="H65" i="29"/>
  <c r="I65" i="29" s="1"/>
  <c r="H64" i="29"/>
  <c r="I64" i="29" s="1"/>
  <c r="H63" i="29"/>
  <c r="I63" i="29" s="1"/>
  <c r="H62" i="29"/>
  <c r="I62" i="29" s="1"/>
  <c r="H61" i="29"/>
  <c r="I61" i="29" s="1"/>
  <c r="H60" i="29"/>
  <c r="I60" i="29" s="1"/>
  <c r="H59" i="29"/>
  <c r="I59" i="29" s="1"/>
  <c r="H58" i="29"/>
  <c r="I58" i="29" s="1"/>
  <c r="H57" i="29"/>
  <c r="I57" i="29" s="1"/>
  <c r="H56" i="29"/>
  <c r="I56" i="29" s="1"/>
  <c r="H55" i="29"/>
  <c r="I55" i="29" s="1"/>
  <c r="H54" i="29"/>
  <c r="I54" i="29" s="1"/>
  <c r="H53" i="29"/>
  <c r="I53" i="29" s="1"/>
  <c r="H52" i="29"/>
  <c r="I52" i="29" s="1"/>
  <c r="H51" i="29"/>
  <c r="I51" i="29" s="1"/>
  <c r="H50" i="29"/>
  <c r="I50" i="29" s="1"/>
  <c r="H49" i="29"/>
  <c r="I49" i="29" s="1"/>
  <c r="H48" i="29"/>
  <c r="I48" i="29" s="1"/>
  <c r="H47" i="29"/>
  <c r="I47" i="29" s="1"/>
  <c r="H46" i="29"/>
  <c r="I46" i="29" s="1"/>
  <c r="H45" i="29"/>
  <c r="I45" i="29" s="1"/>
  <c r="H44" i="29"/>
  <c r="I44" i="29" s="1"/>
  <c r="H43" i="29"/>
  <c r="I43" i="29" s="1"/>
  <c r="H42" i="29"/>
  <c r="I42" i="29" s="1"/>
  <c r="H41" i="29"/>
  <c r="I41" i="29" s="1"/>
  <c r="H40" i="29"/>
  <c r="I40" i="29" s="1"/>
  <c r="H39" i="29"/>
  <c r="I39" i="29" s="1"/>
  <c r="G9" i="29"/>
  <c r="I8" i="29"/>
  <c r="J36" i="28"/>
  <c r="J35" i="28"/>
  <c r="J25" i="28"/>
  <c r="J26" i="28" s="1"/>
  <c r="J17" i="28"/>
  <c r="H17" i="28"/>
  <c r="I16" i="28"/>
  <c r="I17" i="28" s="1"/>
  <c r="I12" i="28"/>
  <c r="H8" i="28"/>
  <c r="I8" i="28"/>
  <c r="J47" i="27"/>
  <c r="I47" i="27"/>
  <c r="E47" i="27"/>
  <c r="K46" i="27"/>
  <c r="I43" i="27"/>
  <c r="K42" i="27"/>
  <c r="K41" i="27"/>
  <c r="K40" i="27"/>
  <c r="K39" i="27"/>
  <c r="K38" i="27"/>
  <c r="K37" i="27"/>
  <c r="J36" i="27"/>
  <c r="J43" i="27" s="1"/>
  <c r="J34" i="27"/>
  <c r="I34" i="27"/>
  <c r="K33" i="27"/>
  <c r="J30" i="27"/>
  <c r="I30" i="27"/>
  <c r="E30" i="27"/>
  <c r="K29" i="27"/>
  <c r="K30" i="27" s="1"/>
  <c r="J27" i="27"/>
  <c r="I27" i="27"/>
  <c r="E27" i="27"/>
  <c r="K25" i="27"/>
  <c r="K24" i="27"/>
  <c r="L17" i="27"/>
  <c r="E17" i="27"/>
  <c r="J17" i="27"/>
  <c r="E13" i="27"/>
  <c r="J12" i="27"/>
  <c r="K12" i="27" s="1"/>
  <c r="K13" i="27" s="1"/>
  <c r="J9" i="27"/>
  <c r="I9" i="27"/>
  <c r="E9" i="27"/>
  <c r="K8" i="27"/>
  <c r="K9" i="27" s="1"/>
  <c r="H27" i="28" l="1"/>
  <c r="J23" i="28"/>
  <c r="I21" i="27"/>
  <c r="I35" i="29"/>
  <c r="J13" i="27"/>
  <c r="K17" i="27"/>
  <c r="K27" i="27"/>
  <c r="K34" i="27"/>
  <c r="K47" i="27"/>
  <c r="J32" i="28"/>
  <c r="J33" i="28" s="1"/>
  <c r="J37" i="28"/>
  <c r="H38" i="28"/>
  <c r="H9" i="29"/>
  <c r="H135" i="29"/>
  <c r="I99" i="29"/>
  <c r="I9" i="29"/>
  <c r="H99" i="29"/>
  <c r="I107" i="29"/>
  <c r="I114" i="29"/>
  <c r="I121" i="29"/>
  <c r="I135" i="29" s="1"/>
  <c r="H139" i="29"/>
  <c r="I139" i="29"/>
  <c r="I101" i="29"/>
  <c r="I102" i="29" s="1"/>
  <c r="J8" i="28"/>
  <c r="J12" i="28"/>
  <c r="K36" i="27"/>
  <c r="K43" i="27" s="1"/>
  <c r="G796" i="6" l="1"/>
  <c r="G797" i="6"/>
  <c r="G799" i="6"/>
  <c r="G800" i="6"/>
  <c r="G801" i="6"/>
  <c r="G802" i="6"/>
  <c r="G803" i="6"/>
  <c r="G793" i="6"/>
  <c r="G791" i="6"/>
  <c r="G794" i="6"/>
  <c r="G795" i="6"/>
  <c r="F784" i="6"/>
  <c r="G784" i="6" s="1"/>
  <c r="F785" i="6"/>
  <c r="G785" i="6" s="1"/>
  <c r="F786" i="6"/>
  <c r="G786" i="6" s="1"/>
  <c r="F787" i="6"/>
  <c r="G787" i="6" s="1"/>
  <c r="F788" i="6"/>
  <c r="G788" i="6" s="1"/>
  <c r="F789" i="6"/>
  <c r="G789" i="6" s="1"/>
  <c r="F767" i="6"/>
  <c r="G767" i="6" s="1"/>
  <c r="F768" i="6"/>
  <c r="F769" i="6"/>
  <c r="G769" i="6" s="1"/>
  <c r="F770" i="6"/>
  <c r="G770" i="6" s="1"/>
  <c r="F771" i="6"/>
  <c r="G771" i="6" s="1"/>
  <c r="F772" i="6"/>
  <c r="G772" i="6" s="1"/>
  <c r="F773" i="6"/>
  <c r="G773" i="6" s="1"/>
  <c r="F774" i="6"/>
  <c r="G774" i="6" s="1"/>
  <c r="F775" i="6"/>
  <c r="G775" i="6" s="1"/>
  <c r="F776" i="6"/>
  <c r="G776" i="6" s="1"/>
  <c r="F777" i="6"/>
  <c r="G777" i="6" s="1"/>
  <c r="F778" i="6"/>
  <c r="G778" i="6" s="1"/>
  <c r="F779" i="6"/>
  <c r="G779" i="6" s="1"/>
  <c r="F780" i="6"/>
  <c r="G780" i="6" s="1"/>
  <c r="F781" i="6"/>
  <c r="G781" i="6" s="1"/>
  <c r="F782" i="6"/>
  <c r="G782" i="6" s="1"/>
  <c r="F783" i="6"/>
  <c r="G783" i="6" s="1"/>
  <c r="G768" i="6"/>
  <c r="F766" i="6"/>
  <c r="G766" i="6" s="1"/>
  <c r="F765" i="6"/>
  <c r="G765" i="6" s="1"/>
  <c r="F764" i="6"/>
  <c r="G764" i="6" s="1"/>
  <c r="F762" i="6"/>
  <c r="G762" i="6" s="1"/>
  <c r="F761" i="6"/>
  <c r="G761" i="6" s="1"/>
  <c r="F760" i="6"/>
  <c r="G760" i="6" s="1"/>
  <c r="F759" i="6"/>
  <c r="G759" i="6" s="1"/>
  <c r="F758" i="6"/>
  <c r="G758" i="6" s="1"/>
  <c r="F757" i="6"/>
  <c r="G757" i="6" s="1"/>
  <c r="F763" i="6"/>
  <c r="G763" i="6" s="1"/>
  <c r="F756" i="6"/>
  <c r="G756" i="6" s="1"/>
  <c r="F755" i="6"/>
  <c r="G755" i="6" s="1"/>
  <c r="F754" i="6"/>
  <c r="G754" i="6" s="1"/>
  <c r="F753" i="6"/>
  <c r="F807" i="6" l="1"/>
  <c r="G753" i="6"/>
  <c r="G807" i="6" s="1"/>
  <c r="E24" i="23" l="1"/>
  <c r="N17" i="23" l="1"/>
  <c r="N24" i="23" s="1"/>
  <c r="G32" i="6" l="1"/>
  <c r="F22" i="6"/>
  <c r="F47" i="6" s="1"/>
  <c r="E27" i="21" l="1"/>
  <c r="G594" i="6" l="1"/>
  <c r="G592" i="6"/>
  <c r="G595" i="6" s="1"/>
  <c r="I45" i="44" l="1"/>
  <c r="G33" i="6"/>
  <c r="K45" i="44" l="1"/>
  <c r="K67" i="44" s="1"/>
  <c r="I67" i="44"/>
  <c r="I71" i="44" s="1"/>
  <c r="G30" i="6"/>
  <c r="G31" i="6"/>
  <c r="G27" i="6"/>
  <c r="G28" i="6"/>
  <c r="G29" i="6"/>
  <c r="G22" i="6"/>
  <c r="G23" i="6"/>
  <c r="G21" i="6"/>
  <c r="K71" i="44" l="1"/>
  <c r="O86" i="44"/>
  <c r="G47" i="6"/>
  <c r="H11" i="23"/>
  <c r="H24" i="23" s="1"/>
  <c r="M11" i="23" l="1"/>
  <c r="M24" i="23" s="1"/>
  <c r="K11" i="23"/>
  <c r="K24" i="23" s="1"/>
  <c r="F831" i="6"/>
  <c r="G831" i="6" l="1"/>
  <c r="I833" i="6" l="1"/>
</calcChain>
</file>

<file path=xl/comments1.xml><?xml version="1.0" encoding="utf-8"?>
<comments xmlns="http://schemas.openxmlformats.org/spreadsheetml/2006/main">
  <authors>
    <author>Автор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соц.найма от2005 года Ильченко Михаил.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Поманисточка Лариса
 Михайловна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Харена Любовь Дмитриевна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Кукурузак в настоящее время не проживает
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Змеева Татьяна Николаевна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Труфанова Раиса Васильевна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Ивахненко Ирина Александровна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Игнатовская Ирина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Баранова Людмила Николаевна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Харламова Светлана Николаевна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Романова Любовь Яковлевна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Гонтаренко Сергей Николаевич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Страхов Александр Сергеевич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Лаптев Алексей Алексеевич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Присяч Алексей 
Владимирович
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Сарычев Игорь Владимирович
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Шаповалова Нина Фокеевна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Щербак Вера Николаевна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Волкова Нелли Николаевна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Дорохин договор с 2005 года сирота(соц.найм)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Селищева Ирина Ивановна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Ушакова Виктория Иннокентьевна
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Соснина Светлана Юрьевна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Беспалая Оксана Алексеевна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Ворфоламеева Валентина Николаевна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Ильяшенко Тамара Николаевна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Селявкин Александр Николаевич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Морозова Анна Яковлевна
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Грязнова Ирина Александровна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 выписке
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выписке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Ходунова Валентина Николаевна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выписке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25.03.2020 №318
</t>
        </r>
      </text>
    </comment>
    <comment ref="C1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 выписке
</t>
        </r>
      </text>
    </comment>
    <comment ref="C1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выписке
</t>
        </r>
      </text>
    </comment>
    <comment ref="C1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выписке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M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25.03.2020 №318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передано в 2020 году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передано на с/п в 2021 году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передано на с/п в 2021 году
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2021 году передано на с/п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передано нва с/п в 2021 году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передано в 2021 году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передано в 2021 году
</t>
        </r>
      </text>
    </comment>
  </commentList>
</comments>
</file>

<file path=xl/sharedStrings.xml><?xml version="1.0" encoding="utf-8"?>
<sst xmlns="http://schemas.openxmlformats.org/spreadsheetml/2006/main" count="14420" uniqueCount="3913">
  <si>
    <t xml:space="preserve">РЕЕСТР
МУНИЦИПАЛЬНОЙ    СОБСТВЕННОСТИ   МУНИЦИПАЛЬНОГО  РАЙОНА   «ВЕЙДЕЛЕВСКИЙ РАЙОН»
БЕЛГОРОДСКОЙ  ОБЛАСТИ
</t>
  </si>
  <si>
    <t>Н А И М Е Н О В А Н И Е</t>
  </si>
  <si>
    <t>Численность персонала, чел.</t>
  </si>
  <si>
    <t>Балансовая</t>
  </si>
  <si>
    <t>Остаточная</t>
  </si>
  <si>
    <t>Х</t>
  </si>
  <si>
    <t>ИТОГО:</t>
  </si>
  <si>
    <t>№ п/п</t>
  </si>
  <si>
    <t>Количество, шт.</t>
  </si>
  <si>
    <t>Стоимость основных средств, относящихся к  муниципальной собственности района (тыс. руб.)</t>
  </si>
  <si>
    <t xml:space="preserve">Приложение № 1
 к реестру муниципальной  собственности муниципального 
района «Вейделевский  район» Белгородской области
</t>
  </si>
  <si>
    <t>Адрес (местоположение) недвижимого имущества</t>
  </si>
  <si>
    <t xml:space="preserve">№
 п/п
</t>
  </si>
  <si>
    <t xml:space="preserve">Площадь, протяженность и (или) иные параметры   и др.  </t>
  </si>
  <si>
    <t xml:space="preserve">ед.
из.
</t>
  </si>
  <si>
    <t>количество</t>
  </si>
  <si>
    <t>Дата возникновения и прекращения права муниципальной собственности на муниципальное имущество/ правообладатель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</si>
  <si>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</si>
  <si>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 xml:space="preserve">Балансовая стоимость  недвижимого имущества,
тыс. руб.
</t>
  </si>
  <si>
    <t xml:space="preserve">Амортизация (износ), 
тыс. руб.
</t>
  </si>
  <si>
    <t xml:space="preserve">Остаточная стоимость, 
тыс. руб.
</t>
  </si>
  <si>
    <t xml:space="preserve">Кадастровый номер муниципального недвижимого имущества  
</t>
  </si>
  <si>
    <t xml:space="preserve">Раздел 1. Органы управления  </t>
  </si>
  <si>
    <t>Управление АПК, природопользования  и развития сельских территорий администрации Вейделевского района</t>
  </si>
  <si>
    <t>Итого</t>
  </si>
  <si>
    <t>Управление финансов и налоговой политики администрации Вейделевского района</t>
  </si>
  <si>
    <t>-</t>
  </si>
  <si>
    <t>Управление социальной защиты населения администрации Вейделевского района</t>
  </si>
  <si>
    <t>Управление культуры администрации Вейделевского района</t>
  </si>
  <si>
    <t>Администрация Вейделевского района</t>
  </si>
  <si>
    <t>Управление образования администрации Вейделевского района</t>
  </si>
  <si>
    <t>Раздел  2.Учреждения</t>
  </si>
  <si>
    <t>Муниципальное образовательное учреждение дополнительного образования детей «Вейделевская детская школа искусств»</t>
  </si>
  <si>
    <t>Муниципальное казенное учреждение культуры Вейделевского района «Вейделевский краеведческий музей»</t>
  </si>
  <si>
    <t>Муниципальное казенное учреждение управления культуры Вейделевского района «Районный организационно-методический центр»</t>
  </si>
  <si>
    <t>Муниципальное казенное учреждение культуры Вейделевского района «Вейделевская централизованная библиотечная система»</t>
  </si>
  <si>
    <t>Раздел 3.Предприятия</t>
  </si>
  <si>
    <t>МУП «Вейделевские тепловые сети»</t>
  </si>
  <si>
    <t>МУП «Водоканал»</t>
  </si>
  <si>
    <t>МУП «Коммунальщик»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</si>
  <si>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возникнове-ния и прекращения</t>
  </si>
  <si>
    <t xml:space="preserve">Наименивание движимого имущества  
(модель, марка) </t>
  </si>
  <si>
    <t xml:space="preserve">Год   
выпуска 
</t>
  </si>
  <si>
    <t>ГРН</t>
  </si>
  <si>
    <t xml:space="preserve">Инвентарный
номер   
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</si>
  <si>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</si>
  <si>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об установлен-ных в отношении муниципального недвижимого имущества ограничениях (обремене-ниях) с указанием основания и даты их возникнове-ния и прекраще-ния</t>
  </si>
  <si>
    <t xml:space="preserve">Наименование движимого имущества  
(модель, марка) </t>
  </si>
  <si>
    <t xml:space="preserve">Полное наименование и организационно-
правовая форма
юридического лица
 </t>
  </si>
  <si>
    <t xml:space="preserve">Основной
государственный регистрационный номер
и дата государственной регистрации
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</si>
  <si>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</si>
  <si>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товариществах)</t>
  </si>
  <si>
    <t>Балансовая стоимость основных средств (фондов) (для муниципальных учреждений и муниципальных унитарных предприятий), тыс. руб.</t>
  </si>
  <si>
    <t xml:space="preserve">Остаточная стоимость
основных средств
(фондов)
(для муниципальных учреждений и
муниципальных
унитарных предприятий), тыс.руб.
</t>
  </si>
  <si>
    <t>Среднесписочная численность работников (для муниципальных учреждений  и муниципальных унитарных предприятий)</t>
  </si>
  <si>
    <t xml:space="preserve">№
п/п
</t>
  </si>
  <si>
    <t>Управление образования администрации района</t>
  </si>
  <si>
    <t>Управление финансов и налоговой политике администрации Вейделевского района</t>
  </si>
  <si>
    <t xml:space="preserve">309720
Белгородская область, 
пос.Вейделевка,
ул.Центральная, 43А
</t>
  </si>
  <si>
    <t>309720, п.Вейделевка, ул. Пушкинская, д. 29</t>
  </si>
  <si>
    <t>Наименование недвижимого  имущества</t>
  </si>
  <si>
    <t xml:space="preserve">Балансовая стоимость, 
тыс. руб.
</t>
  </si>
  <si>
    <t xml:space="preserve">Остаточная стоимость, 
 тыс. руб.
</t>
  </si>
  <si>
    <t>Наименование движимого  имущества</t>
  </si>
  <si>
    <t>Адрес</t>
  </si>
  <si>
    <t>Нежилое помещение</t>
  </si>
  <si>
    <t>Наименование объекта недвижимости</t>
  </si>
  <si>
    <t>Новый владелец</t>
  </si>
  <si>
    <t>Документ о передаче собственности</t>
  </si>
  <si>
    <t>Общая площадь,
(кв. м)</t>
  </si>
  <si>
    <t>№ документа</t>
  </si>
  <si>
    <t>Дата</t>
  </si>
  <si>
    <t>Балансовая/ остаточная стоимость, тыс.руб.</t>
  </si>
  <si>
    <t xml:space="preserve">Здание административное </t>
  </si>
  <si>
    <t>кв.м</t>
  </si>
  <si>
    <t>нет</t>
  </si>
  <si>
    <t>Гараж</t>
  </si>
  <si>
    <t>Здание ДШИ</t>
  </si>
  <si>
    <t>Гараж-пристройка</t>
  </si>
  <si>
    <t xml:space="preserve">Помещение №5
(Музей)
</t>
  </si>
  <si>
    <t xml:space="preserve">Помещение № 6
(Методический кабинет)
</t>
  </si>
  <si>
    <t xml:space="preserve">п.Вейделевка
ул.Центральная, д.43А
</t>
  </si>
  <si>
    <t xml:space="preserve">п.Вейделевка
ул.Комсомольская, д.5А
</t>
  </si>
  <si>
    <t xml:space="preserve">п.Вейделевка
ул.Комсомольская, д.7А
</t>
  </si>
  <si>
    <t>п.Вейделевка ул.Центральная, д.34</t>
  </si>
  <si>
    <t xml:space="preserve">п.Вейделевка 
ул. Первомайская, д. 1
</t>
  </si>
  <si>
    <t xml:space="preserve">Здание гаража   </t>
  </si>
  <si>
    <t>27.01.2007 г.</t>
  </si>
  <si>
    <t>Здание гаража</t>
  </si>
  <si>
    <t>кв.м.</t>
  </si>
  <si>
    <t>п.Вейделевка</t>
  </si>
  <si>
    <t>Здание котельной</t>
  </si>
  <si>
    <t>Строительство хоз. способом</t>
  </si>
  <si>
    <t>п. Вейделевка</t>
  </si>
  <si>
    <t>м</t>
  </si>
  <si>
    <t>В стадии оформления</t>
  </si>
  <si>
    <t>Здание нежилое (котельная)</t>
  </si>
  <si>
    <t>Постановление главы Вейделевского района №305 от 29.06.2005 г.</t>
  </si>
  <si>
    <t>шт.</t>
  </si>
  <si>
    <t>км.</t>
  </si>
  <si>
    <t xml:space="preserve">п.Вейделевка
ул.Мира
</t>
  </si>
  <si>
    <t>Вейделевский район, с.Белый Колодезь</t>
  </si>
  <si>
    <t xml:space="preserve">Башня Рожновского </t>
  </si>
  <si>
    <t>Муниципальное казенное учреждение «Центр обслуживания»</t>
  </si>
  <si>
    <t>Муниципальное автономное учреждение  «Многофункциональный центр предоставления государственных и муниципальных услуг Вейделевского района»</t>
  </si>
  <si>
    <t>Столярный цех</t>
  </si>
  <si>
    <t>п. Вейделевка
ул.Центральная,
38</t>
  </si>
  <si>
    <t>п.Вейделевка, ул. Центральная,
д. 38</t>
  </si>
  <si>
    <t>Здание  средней школы</t>
  </si>
  <si>
    <t>09.12.2008 г.</t>
  </si>
  <si>
    <t>01.09.2009 г.</t>
  </si>
  <si>
    <t>Здание гаражное</t>
  </si>
  <si>
    <t>Вейделевский район, с.Большие Липяги</t>
  </si>
  <si>
    <t>Вейделевский район, п.Викторополь, ул. Парковая, 2</t>
  </si>
  <si>
    <t>Вейделевский район, с.Дегтярное</t>
  </si>
  <si>
    <t>Здание  начальной школы</t>
  </si>
  <si>
    <t>Вейделевский район, с. Дегтярное</t>
  </si>
  <si>
    <t>Нежилое помещение №2</t>
  </si>
  <si>
    <t>Здание  Закутчанской средней общеобразовательной школы</t>
  </si>
  <si>
    <t>Здание  нежилое</t>
  </si>
  <si>
    <t>Здание  школы</t>
  </si>
  <si>
    <t>Вейделевский район, с.Клименки</t>
  </si>
  <si>
    <t>31:25:1202001:136</t>
  </si>
  <si>
    <t>Здание гаража средней школы</t>
  </si>
  <si>
    <t>Здание  основной школы</t>
  </si>
  <si>
    <t>Вейделевский район, с.Кубраки, у.Школьная,13</t>
  </si>
  <si>
    <t>16.09.2009 г.</t>
  </si>
  <si>
    <t>Кабинет с/х машин</t>
  </si>
  <si>
    <t>Сооружение спортивная площадка</t>
  </si>
  <si>
    <t>Вейделевский район, с.Ровны</t>
  </si>
  <si>
    <t>Здание  гаражное</t>
  </si>
  <si>
    <t>Здание вспомогательное подвал</t>
  </si>
  <si>
    <t>Вейделевский район, с.Белый - Колодезь пер.Вознесенский</t>
  </si>
  <si>
    <t>Здание   средней школы</t>
  </si>
  <si>
    <t>Спортивная площадка</t>
  </si>
  <si>
    <t>Вейделевский район, с. Солонцы, ул. Школьная, д.19</t>
  </si>
  <si>
    <t>Акт приема передачи 10.01.2012 г.</t>
  </si>
  <si>
    <t>Здание  детского сада №1</t>
  </si>
  <si>
    <t>Вейделевка, ул.Гайдара, д.9</t>
  </si>
  <si>
    <t>Сооружение теплицы детского сада №1</t>
  </si>
  <si>
    <t>Здание  детского сада «Непоседа»</t>
  </si>
  <si>
    <t>п. Вейделевка, ул.Садовая д.15</t>
  </si>
  <si>
    <t>11.03.2008 г.</t>
  </si>
  <si>
    <t>Вейделевка, ул.Садовая д.15</t>
  </si>
  <si>
    <t>Каркас теплицы детского сада «Непоседа»</t>
  </si>
  <si>
    <t>Здание  детского сада</t>
  </si>
  <si>
    <t>Вейделевский район, с.Дегтярное, ул. Центральная,21</t>
  </si>
  <si>
    <t>Здание  детского сада Нежилое помещение №1</t>
  </si>
  <si>
    <t xml:space="preserve">Вейделевский район, с.Долгое, ул. Центральная,10
</t>
  </si>
  <si>
    <t>Вейделевский район, с.Зенино, ул. Школьная,14</t>
  </si>
  <si>
    <t>Вейделевский район, с.Малакеево, ул.Садовая д.34</t>
  </si>
  <si>
    <t>13.03.2006 г.</t>
  </si>
  <si>
    <t>Здание нежилое детского сада</t>
  </si>
  <si>
    <t>Здание  муниципальной начальной школы - детский сад</t>
  </si>
  <si>
    <t>Вейделевский р-н, п.Опытный, ул.Солнечная,1</t>
  </si>
  <si>
    <t>Туалет</t>
  </si>
  <si>
    <t>Здание нежилое</t>
  </si>
  <si>
    <t>Сарай-коровник</t>
  </si>
  <si>
    <t>Здание  гаража детского сада №1</t>
  </si>
  <si>
    <t>Здание детского сада "Радуга"</t>
  </si>
  <si>
    <t>п. Вейделевка, ул. Пушкинская,29</t>
  </si>
  <si>
    <t>31:25:0803046:169</t>
  </si>
  <si>
    <t>Домик "Фазанарий"</t>
  </si>
  <si>
    <t>2013 г.</t>
  </si>
  <si>
    <t>2014 г.</t>
  </si>
  <si>
    <t>Стадион</t>
  </si>
  <si>
    <t>п.Вейделевка, ул.Центральная 43 а</t>
  </si>
  <si>
    <t>п.Вейделевка, ул.Центральная, д.43 а</t>
  </si>
  <si>
    <t>Квартира 10</t>
  </si>
  <si>
    <t>Квартира 11</t>
  </si>
  <si>
    <t>Квартира 12</t>
  </si>
  <si>
    <t>Квартира 13</t>
  </si>
  <si>
    <t>Квартира 9</t>
  </si>
  <si>
    <t>Квартира 16</t>
  </si>
  <si>
    <t>Квартира 1</t>
  </si>
  <si>
    <t>Квартира 2</t>
  </si>
  <si>
    <t>Квартира 3</t>
  </si>
  <si>
    <t>Квартира 5</t>
  </si>
  <si>
    <t>31:25:0803043:511</t>
  </si>
  <si>
    <t>31:25:0803043:512</t>
  </si>
  <si>
    <t>31:25:0803043:510</t>
  </si>
  <si>
    <t>31:25:0803043:515</t>
  </si>
  <si>
    <t>Квартира 6</t>
  </si>
  <si>
    <t>31:25:0803043:516</t>
  </si>
  <si>
    <t>31:25:0803043:517</t>
  </si>
  <si>
    <t>31:25:0803043:518</t>
  </si>
  <si>
    <t>Квартира 7</t>
  </si>
  <si>
    <t>Квартира 8</t>
  </si>
  <si>
    <t>31:25:0803043:514</t>
  </si>
  <si>
    <t>31:25:0803043:513</t>
  </si>
  <si>
    <t>Квартира 14</t>
  </si>
  <si>
    <t>31:25:0803043:523</t>
  </si>
  <si>
    <t>31:25:0803043:522</t>
  </si>
  <si>
    <t>31:25:0803043:521</t>
  </si>
  <si>
    <t>31:25:0803043:520</t>
  </si>
  <si>
    <t>Вейделевский район, с.Долгое, ул.Мариновская, д. 25, кв.2</t>
  </si>
  <si>
    <t>31:25:0111001:597</t>
  </si>
  <si>
    <t>31:25:0803046:205</t>
  </si>
  <si>
    <t>п.Вейделевка, ул.Юбилейная, д.22, кв.2</t>
  </si>
  <si>
    <t>31:25:0803046:201</t>
  </si>
  <si>
    <t>п.Вейделевка, ул.Юбилейная, д.24, кв.1</t>
  </si>
  <si>
    <t>п.Вейделевка, ул.Юбилейная, д.24, кв.2</t>
  </si>
  <si>
    <t>31:25:0803046:202</t>
  </si>
  <si>
    <t>2012 г.</t>
  </si>
  <si>
    <t>11.01.2013 г.</t>
  </si>
  <si>
    <t>2008 г.</t>
  </si>
  <si>
    <t>13.05.2008 г.</t>
  </si>
  <si>
    <t>Накладная от 13.05.2008 г.</t>
  </si>
  <si>
    <t>14.10.2011 г.</t>
  </si>
  <si>
    <t>Накладная от 14.10.2011 г.</t>
  </si>
  <si>
    <t>2007 г.</t>
  </si>
  <si>
    <t>01.06.2007 г.</t>
  </si>
  <si>
    <t>Накладная от 01.06.2007 г.</t>
  </si>
  <si>
    <t>10.11.2014 г.</t>
  </si>
  <si>
    <t>Накладная КОР-СЦ-012845 от 10.11.2014 г.</t>
  </si>
  <si>
    <t>2009 г.</t>
  </si>
  <si>
    <t>2004 г.</t>
  </si>
  <si>
    <t>2005 г.</t>
  </si>
  <si>
    <t>Накладная КОР-СЦ-008688 от 20.08.2014 г.</t>
  </si>
  <si>
    <t>24.12.2008 г.</t>
  </si>
  <si>
    <t>Акт приема-передачи от 24.12.2008 г.</t>
  </si>
  <si>
    <t>1987 г.</t>
  </si>
  <si>
    <t>06.11.2012 г.</t>
  </si>
  <si>
    <t>01.01.1990 г.</t>
  </si>
  <si>
    <t>01.01.1994 г.</t>
  </si>
  <si>
    <t>20.10.2011 г.</t>
  </si>
  <si>
    <t>17.11.2005 г.</t>
  </si>
  <si>
    <t>10.01.2012 г.</t>
  </si>
  <si>
    <t>Акт приема передачи от 10.01.2012 г.</t>
  </si>
  <si>
    <t>41013
50007</t>
  </si>
  <si>
    <t>1988 г.</t>
  </si>
  <si>
    <t>26.08.2011 г.</t>
  </si>
  <si>
    <t>15.09.2005 г.</t>
  </si>
  <si>
    <t>03.07.1999 г.</t>
  </si>
  <si>
    <t>20.11.2008 г.</t>
  </si>
  <si>
    <t>27.11.2012 г.</t>
  </si>
  <si>
    <t>06.12.2012 г.</t>
  </si>
  <si>
    <t>04.08.2011 г.</t>
  </si>
  <si>
    <t>1993 г.</t>
  </si>
  <si>
    <t>09.11.2011 г.</t>
  </si>
  <si>
    <t>31.10.2008 г.</t>
  </si>
  <si>
    <t>31.07.2005 г.</t>
  </si>
  <si>
    <t>17.10.2011 г.</t>
  </si>
  <si>
    <t>01.09.2011 г.</t>
  </si>
  <si>
    <t>Трактор МТЗ 80</t>
  </si>
  <si>
    <t>Акт приема передачи от 25.12.2013 г.</t>
  </si>
  <si>
    <t>аренда</t>
  </si>
  <si>
    <t>16.10.2009 г.</t>
  </si>
  <si>
    <t>Технический паспорт 45 МУ 805769</t>
  </si>
  <si>
    <t>БУСОССЗН «Комплексный центр социального обслуживания населения»</t>
  </si>
  <si>
    <t>2010 г.</t>
  </si>
  <si>
    <t>29.12.2006 г.</t>
  </si>
  <si>
    <t>30.10.2006 г.</t>
  </si>
  <si>
    <t>Товарная накладная №91 от 01.08.2006</t>
  </si>
  <si>
    <t>18.08.2005 г.</t>
  </si>
  <si>
    <t>Постановление Главы Вейделевского р-на №305 от 29.06.2005 г.</t>
  </si>
  <si>
    <t>18.08.2005г.</t>
  </si>
  <si>
    <t>Постановление главы Вейделевского р-на №305 от 29.06.2005 г.</t>
  </si>
  <si>
    <t>Договор купли-продажи</t>
  </si>
  <si>
    <t>КАМАЗ – 53212 мусоровоз</t>
  </si>
  <si>
    <t>В 874 ТО</t>
  </si>
  <si>
    <t>0000129</t>
  </si>
  <si>
    <t>0000439</t>
  </si>
  <si>
    <t>квартира 15</t>
  </si>
  <si>
    <t>квартира 18</t>
  </si>
  <si>
    <t>квартира 1</t>
  </si>
  <si>
    <t>квартира 4</t>
  </si>
  <si>
    <t>квартира 2</t>
  </si>
  <si>
    <t>квартира 10</t>
  </si>
  <si>
    <t>квартира 5</t>
  </si>
  <si>
    <t>квартира 6</t>
  </si>
  <si>
    <t>квартира 7</t>
  </si>
  <si>
    <t>квартира 8</t>
  </si>
  <si>
    <t>квартира 9</t>
  </si>
  <si>
    <t>квартира 11</t>
  </si>
  <si>
    <t>квартира 17</t>
  </si>
  <si>
    <t>квартира 3</t>
  </si>
  <si>
    <t>жил.дом</t>
  </si>
  <si>
    <t>квартира 57</t>
  </si>
  <si>
    <t>квартира 12</t>
  </si>
  <si>
    <t>жил.дом1/2</t>
  </si>
  <si>
    <t>квартира13</t>
  </si>
  <si>
    <t>п.Вейделевка, ул. Гайдара, д.8, кв.18</t>
  </si>
  <si>
    <t>п.Викторополь Ю.Гагарина, 
д. 13 А, кв.4</t>
  </si>
  <si>
    <t>п.Викторополь, уд.Садовая, 
д.35 А, кв.1</t>
  </si>
  <si>
    <t>с.Долгое, ул.Мариновская, д.26, кв.2</t>
  </si>
  <si>
    <t>п.Вейделевка, ул. Мира д.63, ком.17</t>
  </si>
  <si>
    <t>п.Вейделевка, ул. Мира д.63, ком.23</t>
  </si>
  <si>
    <t>п.Вейделевка, ул. Мира д.63, ком.30</t>
  </si>
  <si>
    <t>п.Вейделевка, ул. Мира д.63, ком.40</t>
  </si>
  <si>
    <t>п.Вейделевка, ул. Мира д.63, ком.7</t>
  </si>
  <si>
    <t>п.Вейделевка, ул. Мира д.63, ком.37</t>
  </si>
  <si>
    <t>п.Вейделевка, ул. Мира д.63, ком.13</t>
  </si>
  <si>
    <t>п.Вейделевка, ул. Мира д.63, ком.24</t>
  </si>
  <si>
    <t>п.Вейделевка, ул. Мира, д.87, кв.2</t>
  </si>
  <si>
    <t>п.Вейделевка, ул. Мира, д.87, кв.8</t>
  </si>
  <si>
    <t>п.Вейделевка, ул. Мира, д.61, ком.5</t>
  </si>
  <si>
    <t>п.Вейделевка, ул. Мира, д.61, ком.8</t>
  </si>
  <si>
    <t>п.Вейделевка, ул. Мира, д.61, ком.10</t>
  </si>
  <si>
    <t>п.Вейделевка, ул. Мира, д.61, ком.11</t>
  </si>
  <si>
    <t>жилой дом</t>
  </si>
  <si>
    <t>п.Вейделевка, Юбилейная, д.25</t>
  </si>
  <si>
    <t>п.Вейделевка, ул. Строителей, д.43, кв.25</t>
  </si>
  <si>
    <t>п.Вейделевка, ул. Строителей, д.54, кв.11</t>
  </si>
  <si>
    <t>п.Вейделевка, ул. Центральная, д.16, кв.4</t>
  </si>
  <si>
    <t>п.Вейделевка, ул. Центральная, д.16, кв.57</t>
  </si>
  <si>
    <t>п.Вейделевка, Центральная, д.35, кв.12</t>
  </si>
  <si>
    <t>п.Вейделевка, ул. Комсомольская, д.5, кв.15</t>
  </si>
  <si>
    <t>п.Вейделевка, ул. Центральная, д.33</t>
  </si>
  <si>
    <t>п.Вейделевка, ул. Центральная, д.29</t>
  </si>
  <si>
    <t>п.Вейделевка,  Октябрьская, д.98А, кв.5</t>
  </si>
  <si>
    <t>п.Вейделевка,  Октябрьская, д.98А, кв.6</t>
  </si>
  <si>
    <t>п.Вейделевка,  Октябрьская, д.98А, кв.9</t>
  </si>
  <si>
    <t>п.Вейделевка,  Октябрьская, д.98А, кв.12</t>
  </si>
  <si>
    <t>п.Вейделевка,  Октябрьская, д.98А, кв.13</t>
  </si>
  <si>
    <t>п.Вейделевка,  Октябрьская, д.98А, кв.17</t>
  </si>
  <si>
    <t>п.Вейделевка Колхозная, д.24</t>
  </si>
  <si>
    <t>с.Долгое Мариновская, д.25, кв.1</t>
  </si>
  <si>
    <t>п.Вейделевка Пушкинская, д.19/1</t>
  </si>
  <si>
    <t>п.Вейделевка Пушкинская, д.20/2</t>
  </si>
  <si>
    <t>309720, Белгородская область,
Вейделевский р-н, п.Вейделевка, ул.Мира, д.14</t>
  </si>
  <si>
    <t>309720 Белгородская обл. п.Вейделевка ул.Октябрьская,д.80</t>
  </si>
  <si>
    <t>309720, Белгородская область,
Вейделевский р-н, п.Вейделевка, ул.Первомайская, д.1</t>
  </si>
  <si>
    <t xml:space="preserve">309720
Белгородская область, 
пос.Вейделевка
ул. Первомайская, д.1
</t>
  </si>
  <si>
    <t xml:space="preserve">309720
Белгородская область,
 пос.Вейделевка,
ул.Центральная,д.43а
</t>
  </si>
  <si>
    <t>309720 Белгородская обл. пос.Вейделевка ул.Мира, д.14</t>
  </si>
  <si>
    <t>309720 Белгородская обл. пос.Вейделевка ул.Первомайская, д.1</t>
  </si>
  <si>
    <t xml:space="preserve">309729, Вейделевский р-н,
с. Зенино, ул.Школьная, д.18
</t>
  </si>
  <si>
    <t xml:space="preserve">309725, Вейделевский р-н
с. Клименки, ул.Школьная, д.11
</t>
  </si>
  <si>
    <t xml:space="preserve">309736, Вейделевский р-н
с. Малакеево, ул.Школьная, д.4
</t>
  </si>
  <si>
    <t xml:space="preserve">309733, Вейделевский р-н,
с. Николаевка, ул.Центральная, д.61
</t>
  </si>
  <si>
    <t xml:space="preserve">309727, Вейделевский р-н,
с. Солонцы, ул. Школьная, д.18
</t>
  </si>
  <si>
    <t xml:space="preserve">309732, Вейделевский р-н,
с. Кубраки, ул.Школьная, д.13
</t>
  </si>
  <si>
    <t xml:space="preserve">309734, Вейделевский р-н,
с. Ровны
</t>
  </si>
  <si>
    <t xml:space="preserve">309720, Вейделевский р-н,
п. Вейделевка, ул. Гайдара, д.9
</t>
  </si>
  <si>
    <t>Белгородская обл. п.Вейделевка ул.Комсомольская, д.7А</t>
  </si>
  <si>
    <t>Белгородская обл. п.Вейделевка ул.Центральная, д.43А</t>
  </si>
  <si>
    <t>Белгородская обл. п.Вейделевка ул.Центральная, д.34</t>
  </si>
  <si>
    <t>309720
Белгородская область, 
пос.Вейделевка,
ул.Центральная,д.38</t>
  </si>
  <si>
    <t>309726, Вейделевский р-н,
с.Белый Колодезь, ул.Вознесенская, д.96</t>
  </si>
  <si>
    <t>309722, Вейделевский р-н,
с. Большие Липяги,ул.Молодежная, д.6</t>
  </si>
  <si>
    <t>309724, Вейделевский р-н,
п. Викторополь, ул.Парковая, д.4</t>
  </si>
  <si>
    <t>309738, Вейделевский р-н,
с.Долгое,ул.Центральная, д.10</t>
  </si>
  <si>
    <t>309731, Вейделевский р-н,
с. Закутское, ул.Садовая, д.2</t>
  </si>
  <si>
    <t>309724, Вейделевский р-н,
п. Опытный, ул. Солнечная, д.1</t>
  </si>
  <si>
    <t>309736, Вейделевский р-н,
с. Малакеево, ул,Садовая, д.34</t>
  </si>
  <si>
    <t>309734, Вейделевский р-н,
с. Ровны</t>
  </si>
  <si>
    <t>309729, Вейделевский р-н
с. Зенино, ул. Школьная, д.14</t>
  </si>
  <si>
    <t>309731, Вейделевский р-н,
с. Закутское, ул. Центральная, д.9</t>
  </si>
  <si>
    <t>309738, Вейделевский р-н,
с. Долгое, ул. Центральная, д.10</t>
  </si>
  <si>
    <t>309724, Вейделевский р-н,
п. Викторополь, ул.А.Кулика, д.15</t>
  </si>
  <si>
    <t>309720, Вейделевский р-н,
п. Вейделевка, ул. Садовая, д.15</t>
  </si>
  <si>
    <t>309726, Вейделевский р-н,
с. Белый Колодезь, пер. Вознесенский, д.6</t>
  </si>
  <si>
    <t>309724, Вейделевский р-н,
х. Попов, ул.Парковая, д.1</t>
  </si>
  <si>
    <t>309727, Вейделевский р-н,
с. Солонцы, ул. Центральная , д.6а</t>
  </si>
  <si>
    <t xml:space="preserve"> </t>
  </si>
  <si>
    <t>14.04.2006 г.</t>
  </si>
  <si>
    <t>Накладная от 14.04.2006 г.</t>
  </si>
  <si>
    <t>15.02.2008 г.</t>
  </si>
  <si>
    <t>Накладная от 15.02.2008 г.</t>
  </si>
  <si>
    <t>27.06.2006 г.</t>
  </si>
  <si>
    <t>Накладная от 27.06.2006 г.</t>
  </si>
  <si>
    <t>19.09.2005 г.</t>
  </si>
  <si>
    <t>Накладная от 19.09.2005 г.</t>
  </si>
  <si>
    <t>01.10.2002 г.</t>
  </si>
  <si>
    <t>Накладная от 01.10.2002 г.</t>
  </si>
  <si>
    <t>Акт приема –передачи от 10.01.2012 г.</t>
  </si>
  <si>
    <t>Интерактивная доска</t>
  </si>
  <si>
    <t>03.10.1994 г.</t>
  </si>
  <si>
    <t>Наклалная от 03.10.1994 г.</t>
  </si>
  <si>
    <t>20.09.2005 г.</t>
  </si>
  <si>
    <t>Накладная от 20.09.2005 г.</t>
  </si>
  <si>
    <t>Накладная от 29.12.2006 г.</t>
  </si>
  <si>
    <t>03.09.2012 г.</t>
  </si>
  <si>
    <t>Накладная от 03.09.2012  г.</t>
  </si>
  <si>
    <t>Здание мини-котельной</t>
  </si>
  <si>
    <t>02.07.2008 г.</t>
  </si>
  <si>
    <t>Накладная от 02.07.2008 г.</t>
  </si>
  <si>
    <t>Накладная от 01.01.2000 г.</t>
  </si>
  <si>
    <t xml:space="preserve">Итого </t>
  </si>
  <si>
    <t>11.09.2014 г.</t>
  </si>
  <si>
    <t>Автодорога Попасный-Ровны-Становое</t>
  </si>
  <si>
    <t>Вейделевский район</t>
  </si>
  <si>
    <t>Инв № 010110158</t>
  </si>
  <si>
    <t>Квартира</t>
  </si>
  <si>
    <t>Помещение бывшей школы</t>
  </si>
  <si>
    <t>Вейделевский р-н х.Орлов</t>
  </si>
  <si>
    <t>31:25:09 003:0041:000009-00/001:1001/А</t>
  </si>
  <si>
    <t>Здание с.Избушки</t>
  </si>
  <si>
    <t>Белгородская обл., Вейделевский р-н, п.Опытный, ул.Сиреневая, д.5, кв.3</t>
  </si>
  <si>
    <t>Белгородская обл., Вейделевский р-н, п.Опытный, кв.6</t>
  </si>
  <si>
    <t>Белгородская обл., Вейделевский р-н, п.Опытный, ул.Сиреневая, д.5, кв.4</t>
  </si>
  <si>
    <t>Белгородская обл., Вейделевский р-н, п.Опытный, ул.Сиреневая, д.5, кв.5</t>
  </si>
  <si>
    <t>31:25:0101001:2718</t>
  </si>
  <si>
    <t>31:25:0903001:161</t>
  </si>
  <si>
    <t>31:25:0903001:216</t>
  </si>
  <si>
    <t>31:25:0903001:251</t>
  </si>
  <si>
    <t>31:25:0903001:163</t>
  </si>
  <si>
    <t>31:25:0907001:604</t>
  </si>
  <si>
    <t>31:25:0903001:166</t>
  </si>
  <si>
    <t xml:space="preserve">Здание детского сада </t>
  </si>
  <si>
    <t>Белгородская обл., Вейделевский р-н, с.Кубраки, ул.Школьная, д.18</t>
  </si>
  <si>
    <t>Нежилое помещение детского сада</t>
  </si>
  <si>
    <t>Здание МФЦ</t>
  </si>
  <si>
    <t>31:25:0803036:462</t>
  </si>
  <si>
    <t>п.Вейделевка, пер.Первомайский, д.7</t>
  </si>
  <si>
    <t>Вейделевский район
с. Избушки</t>
  </si>
  <si>
    <t>Инв. №ОСЗА 0000000759</t>
  </si>
  <si>
    <t>30.12.2014 г.</t>
  </si>
  <si>
    <t>п.Вейделевка, ул.Мира,  д.87, кв.11</t>
  </si>
  <si>
    <t>п.Вейделевка, ул.Мира,  д.89, кв.2</t>
  </si>
  <si>
    <t>п.Вейделевка, ул.Мира,  д.89, кв.1</t>
  </si>
  <si>
    <t>п.Вейделевка, ул.Мира,  д.87, кв.16</t>
  </si>
  <si>
    <t>п.Вейделевка, ул.Мира,  д.89, кв.3</t>
  </si>
  <si>
    <t>п.Вейделевка, ул.Мира,  д.89, кв.5</t>
  </si>
  <si>
    <t>п.Вейделевка, ул.Мира,  д.89, кв.6</t>
  </si>
  <si>
    <t>п.Вейделевка, ул.Мира,  д.89, кв.7</t>
  </si>
  <si>
    <t>п.Вейделевка, ул.Мира,  д.89, кв.8</t>
  </si>
  <si>
    <t>п.Вейделевка, ул.Мира,  д.89, кв.9</t>
  </si>
  <si>
    <t>п.Вейделевка, ул.Мира,  д.89, кв.10</t>
  </si>
  <si>
    <t>п.Вейделевка, ул.Мира,  д.89, кв.11</t>
  </si>
  <si>
    <t>п.Вейделевка, ул.Мира,  д.89, кв.12</t>
  </si>
  <si>
    <t>п.Вейделевка, ул.Мира,  д.89, кв.13</t>
  </si>
  <si>
    <t>п.Вейделевка, ул.Мира,  д.89, кв.14</t>
  </si>
  <si>
    <t>Адрес недвижимого имущества</t>
  </si>
  <si>
    <t xml:space="preserve">Наимен
ование  
объекта 
нежилого
 фонда  
</t>
  </si>
  <si>
    <t>Вейделевский район, п. Долгое, ул. Центральная, д.10</t>
  </si>
  <si>
    <t>Вейделевский район, с.Зенино, у.Школьная, д.18</t>
  </si>
  <si>
    <t>Вейделевский район, с.Закутское, ул. Садовая, д.2</t>
  </si>
  <si>
    <t>Вейделевский район, с.Николаевка, ул. Центральная, д.61</t>
  </si>
  <si>
    <t xml:space="preserve">Вейделевский район,
х. Ромахово, 
ул.Центральная, д.33
</t>
  </si>
  <si>
    <t>п. Вейделевка, ул. Пушкинская, д.29</t>
  </si>
  <si>
    <t>Вейделевский район, с. Малакеево</t>
  </si>
  <si>
    <t>Вейделевский район, с. Ровны</t>
  </si>
  <si>
    <t>28.02.2014 г.</t>
  </si>
  <si>
    <t>Балансовая стоимость, 
тыс. руб.</t>
  </si>
  <si>
    <t>Остаточная стоимость, 
 тыс. руб.</t>
  </si>
  <si>
    <t>п.Вейделевка, ул.Первомайская, д.9</t>
  </si>
  <si>
    <t xml:space="preserve">                 № п/п</t>
  </si>
  <si>
    <t>Наименование организации или имущества</t>
  </si>
  <si>
    <t>Объекты недвижимости</t>
  </si>
  <si>
    <t>кол-во</t>
  </si>
  <si>
    <t xml:space="preserve">общая площадь </t>
  </si>
  <si>
    <t>Всего:</t>
  </si>
  <si>
    <t>в том числе:</t>
  </si>
  <si>
    <t>недвижимое</t>
  </si>
  <si>
    <t>движимое</t>
  </si>
  <si>
    <t>всего</t>
  </si>
  <si>
    <t>в т.ч. жилой фонд</t>
  </si>
  <si>
    <t xml:space="preserve">в т.ч. жилой фонд </t>
  </si>
  <si>
    <t>Раздел I Предприятия</t>
  </si>
  <si>
    <t>Управление культуры администрации района</t>
  </si>
  <si>
    <t>Раздел II Органы управления</t>
  </si>
  <si>
    <t>Управление сельского хозяйства, продовольствия и природных ресурсов  администрации Вейделевского района</t>
  </si>
  <si>
    <t xml:space="preserve"> ИТОГО:</t>
  </si>
  <si>
    <t>Раздел III Учреждения</t>
  </si>
  <si>
    <t>Муниципальные учреждения образования Вейделевского района, в том числе:</t>
  </si>
  <si>
    <t>Раздел IV   Имущество, не закрепленное за муниципальными предприятиями и учреждениями (имущество казны)</t>
  </si>
  <si>
    <t>Имущество казны</t>
  </si>
  <si>
    <t>ВСЕГО по муниципальному образованию:</t>
  </si>
  <si>
    <t>Раздел V Хозяйственные общества, в которых имеются акции (доли), являющиеся собственностью муниципального образования</t>
  </si>
  <si>
    <t>Остаточная стоимость имущества (тыс.руб.)</t>
  </si>
  <si>
    <t>общая площадь кв.м</t>
  </si>
  <si>
    <t>Всего</t>
  </si>
  <si>
    <t>Предприятия</t>
  </si>
  <si>
    <t>Органы управления и учреждения</t>
  </si>
  <si>
    <t>в т. ч. недвижимое</t>
  </si>
  <si>
    <t>Муниципальный район «Вейделевский район»</t>
  </si>
  <si>
    <t>Итого:</t>
  </si>
  <si>
    <t>Наименование  муниципальных отрганизаций</t>
  </si>
  <si>
    <t>Хозяйственные общества с долей муниципальной сосбственности</t>
  </si>
  <si>
    <t>Остаточная стоимость имущества, тыс.руб.</t>
  </si>
  <si>
    <t xml:space="preserve"> Белоколодезское сельское поселение</t>
  </si>
  <si>
    <t xml:space="preserve"> Большелипяговское сельское поселение </t>
  </si>
  <si>
    <t xml:space="preserve">  Кубраковское сельское поселение</t>
  </si>
  <si>
    <t xml:space="preserve">  Викторопольское сельское поселение </t>
  </si>
  <si>
    <t xml:space="preserve">  Должанское сельское поселение </t>
  </si>
  <si>
    <t xml:space="preserve">  Закутчанское сельское поселение </t>
  </si>
  <si>
    <t xml:space="preserve">  Зенинское сельское поселение </t>
  </si>
  <si>
    <t xml:space="preserve">  Клименковское сельское поселение </t>
  </si>
  <si>
    <t xml:space="preserve">  Николаевское сельское поселение </t>
  </si>
  <si>
    <t xml:space="preserve">  Малакеевское сельское поселение </t>
  </si>
  <si>
    <t xml:space="preserve">  Солонцинское сельское поселение </t>
  </si>
  <si>
    <t>Городское поселение "Поселок Вейделевка"</t>
  </si>
  <si>
    <t xml:space="preserve"> Количество юридических лиц, шт.</t>
  </si>
  <si>
    <t>Казна:</t>
  </si>
  <si>
    <t>Реестр муниципальной собственности муниципального района "Вейделевский район"</t>
  </si>
  <si>
    <t>Лист1</t>
  </si>
  <si>
    <t>Лист2</t>
  </si>
  <si>
    <t>Лист3</t>
  </si>
  <si>
    <t>Лист4</t>
  </si>
  <si>
    <t>Оглавление</t>
  </si>
  <si>
    <t>Лист5</t>
  </si>
  <si>
    <t>Лист6</t>
  </si>
  <si>
    <t>Лист7</t>
  </si>
  <si>
    <t>Лист8</t>
  </si>
  <si>
    <t>Лист9</t>
  </si>
  <si>
    <t>2.3</t>
  </si>
  <si>
    <t>Лист10</t>
  </si>
  <si>
    <t>2.4</t>
  </si>
  <si>
    <t>Лист11</t>
  </si>
  <si>
    <t>2.5</t>
  </si>
  <si>
    <t>Лист12</t>
  </si>
  <si>
    <t>Лист13</t>
  </si>
  <si>
    <t>Лист14</t>
  </si>
  <si>
    <t>Лист15</t>
  </si>
  <si>
    <t>СВОДНЫЙ РЕЕСТР МУНИЦИПАЛЬНОГО ИМУЩЕСТВА (акций, долей хозяйственных обществ),</t>
  </si>
  <si>
    <t>3</t>
  </si>
  <si>
    <t xml:space="preserve"> СВОДНЫЙ (Приложение 4)</t>
  </si>
  <si>
    <t>4</t>
  </si>
  <si>
    <t>РАЗДЕЛ 1.  ПЕРЕЧЕНЬ МУНИЦИПАЛЬНОГО НЕДВИЖИМОГО ИМУЩЕСТВА (НЕЖИЛОЙ ФОНД), НАХОДЯЩЕГОСЯ НА БАЛАНСЕ  МУНИЦИПАЛЬНОГО УЧРЕЖДЕНИЯ (ПРЕДПРИЯТИЯ)  ВЕЙДЕЛЕВСКОГО РАЙОНА  ПО СОСТОЯНИЮ НА 01.01.2016 ГОДА</t>
  </si>
  <si>
    <t>РАЗДЕЛ 4. ПЕРЕЧЕНЬ МУНИЦИПАЛЬНОГО ДВИЖИМОГО  ИМУЩЕСТВА  (АВТОМОТОТРАНСПОРТНЫЕ СРЕДСТВА, ТРАКТОРА  И ИНЫЕ МАШИНЫ), НАХОДЯЩЕГОСЯ НА БАЛАНСЕ  МУНИЦИПАЛЬНОГО УЧРЕЖДЕНИЯ (ПРЕДПРИЯТИЯ)  ВЕЙДЕЛЕВСКОГО РАЙОНА  ПО СОСТОЯНИЮ НА 01.01.2016 ГОДА</t>
  </si>
  <si>
    <t>РАЗДЕЛ 5. ПЕРЕЧЕНЬ ОСОБО ЦЕННОГО ДВИЖИМОГО ИМУЩЕСТВА (КРОМЕ АВТОМОТОТРАНСПОРТНЫЕ СРЕДСТВА, ТРАКТОРА  И ИНЫЕ МАШИНЫ) СТОИМОСТЬЮ СВЫШЕ 50 ТЫСЯЧ РУБЛЕЙ, НАХОДЯЩЕГОСЯ НА БАЛАНСЕ  МУНИЦИПАЛЬНОГО УЧРЕЖДЕНИЯ (ПРЕДПРИЯТИЯ)  ВЕЙДЕЛЕВСКОГО РАЙОНА  ПО СОСТОЯНИЮ НА 01.01.2016 ГОДА</t>
  </si>
  <si>
    <t>Водяная башня кирпичная</t>
  </si>
  <si>
    <t>Водяная башня МУП БОН</t>
  </si>
  <si>
    <t>Договор купли-продажи №606364 от 21.04.2015 г.</t>
  </si>
  <si>
    <t>29.04.2015 г.</t>
  </si>
  <si>
    <t>Р626ТУ31</t>
  </si>
  <si>
    <t>00000467</t>
  </si>
  <si>
    <t>Автомобиль УАЗ Патриот</t>
  </si>
  <si>
    <t>Помещение для операторов кот. ФОК</t>
  </si>
  <si>
    <t>01.10.2015 г.</t>
  </si>
  <si>
    <t>Элекростанция дизельная передвижная ЭД 30 Т/400</t>
  </si>
  <si>
    <t>000000161</t>
  </si>
  <si>
    <t>00000520</t>
  </si>
  <si>
    <t>00000519</t>
  </si>
  <si>
    <t>Газовичок-А-2392-7000</t>
  </si>
  <si>
    <t>31.07.2009 г.</t>
  </si>
  <si>
    <t>счет-фактура  № 33</t>
  </si>
  <si>
    <t>счет-фактура  № ВК0000323</t>
  </si>
  <si>
    <t>счет-фактура  № ВК0000322</t>
  </si>
  <si>
    <t>26.08.2015 г.</t>
  </si>
  <si>
    <t>2015 г.</t>
  </si>
  <si>
    <t>Газовичок-А-2391-7000</t>
  </si>
  <si>
    <t>Детский игровой комплекс</t>
  </si>
  <si>
    <t>22.09.2015 г.</t>
  </si>
  <si>
    <t>Электроплита ЭП-4ЖШ</t>
  </si>
  <si>
    <t>23.10.2015 г.</t>
  </si>
  <si>
    <t>Комплект Дорожные знаки</t>
  </si>
  <si>
    <t>10.02.2015 г.</t>
  </si>
  <si>
    <t>Интерактивный сухой бассейн</t>
  </si>
  <si>
    <t>31.08.2015 г.</t>
  </si>
  <si>
    <t>Колонна пузырьковая</t>
  </si>
  <si>
    <t>31:25:1101001:193</t>
  </si>
  <si>
    <t>31:25:0312001:194</t>
  </si>
  <si>
    <t>31:25:0305001:84</t>
  </si>
  <si>
    <t>31:25:0204001:437</t>
  </si>
  <si>
    <t>31:25:0204001:163</t>
  </si>
  <si>
    <t>31:25:0204001:176</t>
  </si>
  <si>
    <t>31:25:0402001:465</t>
  </si>
  <si>
    <t>31:25:1202001:366</t>
  </si>
  <si>
    <t>31:25:0702002:145</t>
  </si>
  <si>
    <t>31:25:0505008:65</t>
  </si>
  <si>
    <t>31:25:0101001:2707</t>
  </si>
  <si>
    <t>31:25:0209001:70</t>
  </si>
  <si>
    <t>31:25:0209001:299</t>
  </si>
  <si>
    <t>31:25:0907001:232</t>
  </si>
  <si>
    <t>31:25:0603004:108</t>
  </si>
  <si>
    <t>31:25:0312001:111</t>
  </si>
  <si>
    <t>31:25:0204001:194</t>
  </si>
  <si>
    <t>31:25:0702005:54</t>
  </si>
  <si>
    <t>31:25:0101001:2706</t>
  </si>
  <si>
    <t>31:25:0209007:98</t>
  </si>
  <si>
    <t>31:25:0907001:255</t>
  </si>
  <si>
    <t>31:25:0803 043:402</t>
  </si>
  <si>
    <t>31:25:1004009:75</t>
  </si>
  <si>
    <t>п.Вейделевка, ул. Первомайская, д.1</t>
  </si>
  <si>
    <t>бессрочно</t>
  </si>
  <si>
    <t>ГАЗ 3110 (волга)</t>
  </si>
  <si>
    <t>0000572</t>
  </si>
  <si>
    <t>31:25:0803044:243</t>
  </si>
  <si>
    <t>31:25:0101001:2735</t>
  </si>
  <si>
    <t>Навес теневой уличный п. Викторополь</t>
  </si>
  <si>
    <t>Автокомпрессор</t>
  </si>
  <si>
    <t>Основание выбытия имущества</t>
  </si>
  <si>
    <t>Навесное оборудование к мусоровозу КО-440-5 КАМАЗ</t>
  </si>
  <si>
    <t>0000168</t>
  </si>
  <si>
    <t>0000440</t>
  </si>
  <si>
    <t>Оборудование погрузочное для трактора К-701</t>
  </si>
  <si>
    <t>Погрузчик базовый трактор К-701</t>
  </si>
  <si>
    <t>07.08.2005 г.</t>
  </si>
  <si>
    <t>Башня водонапорная 25 м3</t>
  </si>
  <si>
    <t>Башня водонапорная 50 м4</t>
  </si>
  <si>
    <t>Гаситель гидравлических ударов</t>
  </si>
  <si>
    <t>00000333</t>
  </si>
  <si>
    <t>Дизельный генератор с электросваркой</t>
  </si>
  <si>
    <t>00000423</t>
  </si>
  <si>
    <t>Компрессор, без электродвигателя</t>
  </si>
  <si>
    <t>00000442</t>
  </si>
  <si>
    <t>Насос</t>
  </si>
  <si>
    <t>00000092</t>
  </si>
  <si>
    <t>Насос (агрегат)</t>
  </si>
  <si>
    <t>00000210</t>
  </si>
  <si>
    <t>Насос многоступ. секц. без двигателя</t>
  </si>
  <si>
    <t>00000332</t>
  </si>
  <si>
    <t>Насос многоступ. секц. с двигателем</t>
  </si>
  <si>
    <t>00000330</t>
  </si>
  <si>
    <t>00000331</t>
  </si>
  <si>
    <t>Оборудование "Азов" с цепью 270</t>
  </si>
  <si>
    <t>00000218</t>
  </si>
  <si>
    <t>Преобразователь частот для трехфаз. Двитателя</t>
  </si>
  <si>
    <t>00000334</t>
  </si>
  <si>
    <t>00000335</t>
  </si>
  <si>
    <t>00000336</t>
  </si>
  <si>
    <t>РРО удл. с удл. шнековым узлом цепь</t>
  </si>
  <si>
    <t>00000380</t>
  </si>
  <si>
    <t xml:space="preserve">Электростанция дизельная </t>
  </si>
  <si>
    <t>00000147</t>
  </si>
  <si>
    <t>00000146</t>
  </si>
  <si>
    <t>Водонапорная стальная башня №7</t>
  </si>
  <si>
    <t>Водонапорная стальная башня №5</t>
  </si>
  <si>
    <t xml:space="preserve">КО-503В цистерна </t>
  </si>
  <si>
    <t>00000449</t>
  </si>
  <si>
    <t>Компл. устройство силовое и освети.</t>
  </si>
  <si>
    <t>00000329</t>
  </si>
  <si>
    <t>Компл. устройство автоматики</t>
  </si>
  <si>
    <t>00000328</t>
  </si>
  <si>
    <t>Кузов защитный (санитарный)</t>
  </si>
  <si>
    <t>00000295</t>
  </si>
  <si>
    <t>Спортивный тренажер СВС-14</t>
  </si>
  <si>
    <t>ОСЗА0000001260</t>
  </si>
  <si>
    <t>02.03.2015 г.</t>
  </si>
  <si>
    <t>31:25:0803043:302</t>
  </si>
  <si>
    <t>с.Малакеево</t>
  </si>
  <si>
    <t>?</t>
  </si>
  <si>
    <t>Здание школы</t>
  </si>
  <si>
    <t>Здание сарая</t>
  </si>
  <si>
    <t>Погреб</t>
  </si>
  <si>
    <t>Вейделевский район, с. Белый плес</t>
  </si>
  <si>
    <t>Сервер рабочих групп Aguarius Server T50</t>
  </si>
  <si>
    <t>Сервер рабочих групп Aguarius Server T40</t>
  </si>
  <si>
    <t>Пульт выбора услуг - сенсорный  киоск Корсар 19Ь с термопринтером</t>
  </si>
  <si>
    <t>0001</t>
  </si>
  <si>
    <t>0002</t>
  </si>
  <si>
    <t>0003</t>
  </si>
  <si>
    <t>Акт-приема передачи №189 от 30.12.2014 г.</t>
  </si>
  <si>
    <t>Акт-приема передачи №185 от 30.12.2014 г.</t>
  </si>
  <si>
    <t>31:25:0505007:131</t>
  </si>
  <si>
    <t>10.04.2013 г.</t>
  </si>
  <si>
    <t>соглашение о выкупе жилого помещения путем предоставления другого жилого помещения №2 от 01.03.2013 г.</t>
  </si>
  <si>
    <t>С. Закутское, ул. Центральная, д. 3, кв. 15</t>
  </si>
  <si>
    <t>31:25:0505007:132</t>
  </si>
  <si>
    <t>31:25:0505003:336</t>
  </si>
  <si>
    <t>09.04.2013 г.</t>
  </si>
  <si>
    <t>соглашение о выкупе жилого помещения путем предоставления другого жилого помещения №16 от 01.03.2013 г.</t>
  </si>
  <si>
    <t>С. Закутское, ул. Центральная, д. 3, кв. 1</t>
  </si>
  <si>
    <t>с. Долгое, кв.12</t>
  </si>
  <si>
    <t>31:25:0111001:543</t>
  </si>
  <si>
    <t>28.03.2014 г.</t>
  </si>
  <si>
    <t>соглашение о выкупе жилого помещения путем предоставления другого жилого помещения №2 от 07.03.2014 г.</t>
  </si>
  <si>
    <t xml:space="preserve">Школа </t>
  </si>
  <si>
    <t>х. Ковалев</t>
  </si>
  <si>
    <t>31:25:0302002:21</t>
  </si>
  <si>
    <t>28.02.2006 г.</t>
  </si>
  <si>
    <t>Решение 8-й сессии совета 3-го созыва Вейд. районного  совета депутатов Белг. обл. №4 от 18.05.2005 г.; Решение сессии малого совета Вейделевского районного совета народных депутатов Белг. обл. №47 от 19.08.1992 г.</t>
  </si>
  <si>
    <t>Нежилое здание</t>
  </si>
  <si>
    <t>31:25:0101001:1505</t>
  </si>
  <si>
    <t>Здание начальной общеобразовательной школы</t>
  </si>
  <si>
    <t>х. Попасный</t>
  </si>
  <si>
    <t>31:25:0307003:74</t>
  </si>
  <si>
    <t>31:25:0101001:2443</t>
  </si>
  <si>
    <t>п. Опытный</t>
  </si>
  <si>
    <t>13.05.2015 г.</t>
  </si>
  <si>
    <t>соглашение о выкупе жилого помещения путем предоставления другого жилого помещения №1 от 06.05.2015 г.</t>
  </si>
  <si>
    <t>С. Закутское, ул. Центральная, д. 3, кв. 8</t>
  </si>
  <si>
    <t>31:25:0505003:313</t>
  </si>
  <si>
    <t>соглашение о выкупе жилого помещения путем предоставления другого жилого помещения №8 от 01.03.2013 г.</t>
  </si>
  <si>
    <t>С. Закутское, ул. Центральная, д. 3, кв. 17</t>
  </si>
  <si>
    <t>31:25:0505003:320</t>
  </si>
  <si>
    <t>соглашение о выкупе жилого помещения путем предоставления другого жилого помещения №9 от 01.03.2013 г.</t>
  </si>
  <si>
    <t>С. Закутское, ул. Центральная, д. 3, кв. 14</t>
  </si>
  <si>
    <t>31:25:0101001:2710</t>
  </si>
  <si>
    <t>соглашение о выкупе жилого помещения путем предоставления другого жилого помещения №14 от 01.03.2013 г.</t>
  </si>
  <si>
    <t>С. Закутское, ул. Центральная, д. 3, кв. 11</t>
  </si>
  <si>
    <t>03.08.2013 г.</t>
  </si>
  <si>
    <t>соглашение о выкупе жилого помещения путем предоставления другого жилого помещения №5 от 01.03.2013 г.</t>
  </si>
  <si>
    <t>31:25:0101001:1314</t>
  </si>
  <si>
    <t>31.10.2006 г.</t>
  </si>
  <si>
    <t>с. Саловка</t>
  </si>
  <si>
    <t>Решение сессии малого совета Вейделевского районного совета народных депутатов Белг. обл. №47 от 19.08.1992 г.;ешение 8-й сессии совета 3-го созыва Вейд. районного  совета депутатов Белг. обл. №4 от 18.05.2005 г.</t>
  </si>
  <si>
    <t>Здание иное</t>
  </si>
  <si>
    <t>с. Брянские Липяги</t>
  </si>
  <si>
    <t>31:25:0704001:44</t>
  </si>
  <si>
    <t>31:25:0803037:201</t>
  </si>
  <si>
    <t>29.05.2006 г.</t>
  </si>
  <si>
    <t>п. Вейделевка, ул. Центральная, д.30</t>
  </si>
  <si>
    <t>Здание социальное (д/сады, школы, дома пристарелых, приюты)</t>
  </si>
  <si>
    <t>Решение сессии малого совета Вейделевского районного совета народных депутатов Белг. обл. №47 от 19.08.1992 г.; постановление совета депутатов Вейделевского района 16-й сессии 3-го созыва №3 от 31.03.2006 г.</t>
  </si>
  <si>
    <t>Нежилое здание (столовая, мастерская)</t>
  </si>
  <si>
    <t>31:25:0302002:45</t>
  </si>
  <si>
    <t xml:space="preserve">Котельная </t>
  </si>
  <si>
    <t>с. Николаевка</t>
  </si>
  <si>
    <t>31:25:0305001:420</t>
  </si>
  <si>
    <t>Здание ФАПа</t>
  </si>
  <si>
    <t>с. Кубраки</t>
  </si>
  <si>
    <t>24.01.2006 г.</t>
  </si>
  <si>
    <t>31:25:0402001:143</t>
  </si>
  <si>
    <t>31:25:0408001:53</t>
  </si>
  <si>
    <t>27.11.2006 г.</t>
  </si>
  <si>
    <t>31:25:0101001:1884</t>
  </si>
  <si>
    <t>Жилой дом 1/2</t>
  </si>
  <si>
    <t>31:25:0101001:1378</t>
  </si>
  <si>
    <t>02.04.2003 г.</t>
  </si>
  <si>
    <t>х. Колесников</t>
  </si>
  <si>
    <t>Решение сессии совета второго созыва Вейделевского районного совета депутатов №6 от 13.03.2003 г.</t>
  </si>
  <si>
    <t>31:25:0101001:1569</t>
  </si>
  <si>
    <t>15.03.2005 г.</t>
  </si>
  <si>
    <t>с. Белый Колодезь</t>
  </si>
  <si>
    <t>Договор купли-продажи №3536/12 КП от 03.03.2005 г.</t>
  </si>
  <si>
    <t>31:25:0101001:1595</t>
  </si>
  <si>
    <t>31:25:0101001:1567</t>
  </si>
  <si>
    <t>31:25:0101001:1587</t>
  </si>
  <si>
    <t>31:25:0101001:1576</t>
  </si>
  <si>
    <t>31:25:0101001:1577</t>
  </si>
  <si>
    <t>31:25:0101001:1598</t>
  </si>
  <si>
    <t>31:25:0101001:1601</t>
  </si>
  <si>
    <t>31:25:0102001:60</t>
  </si>
  <si>
    <t>Жилой дом</t>
  </si>
  <si>
    <t>х. Ромахово</t>
  </si>
  <si>
    <t>13.05.2004 г.</t>
  </si>
  <si>
    <t>Договор купли-продажи земельного участка с расположенным на нем жилым домом от 16.04.2004 г.</t>
  </si>
  <si>
    <t>С. Закутское, ул. Центральная, д. 3, кв. 2</t>
  </si>
  <si>
    <t>31:25:0505003:360</t>
  </si>
  <si>
    <t>соглашение о выкупе жилого помещения путем предоставления другого жилого помещения №12 от 01.03.2013 г.</t>
  </si>
  <si>
    <t>31:25:0505003:372</t>
  </si>
  <si>
    <t>соглашение о выкупе жилого помещения путем предоставления другого жилого помещения №1 от 01.03.2013 г.</t>
  </si>
  <si>
    <t>31:25:0505003:366</t>
  </si>
  <si>
    <t>С. Закутское, ул. Центральная, д. 3, кв. 21</t>
  </si>
  <si>
    <t>соглашение о выкупе жилого помещения путем предоставления другого жилого помещения №7 от 01.03.2013 г.</t>
  </si>
  <si>
    <t>Распоряжение о передаче в операт. управление №86 от 06.02.2015 г.</t>
  </si>
  <si>
    <t>31:25:0505003:395</t>
  </si>
  <si>
    <t>соглашение о выкупе жилого помещения путем предоставления другого жилого помещения №17 от 01.03.2013 г.</t>
  </si>
  <si>
    <t>С. Закутское, ул. Центральная, д. 3, кв. 19</t>
  </si>
  <si>
    <t>соглашение о выкупе жилого помещения путем предоставления другого жилого помещения №6 от 01.03.2013 г.</t>
  </si>
  <si>
    <t>31:25:0505007:136</t>
  </si>
  <si>
    <t>Здание лечебно-санаторное</t>
  </si>
  <si>
    <t>п. Вейделевка, ул. Октябрьская, д.80</t>
  </si>
  <si>
    <t>31:25:0803011:74</t>
  </si>
  <si>
    <t>19.04.2007 г.</t>
  </si>
  <si>
    <t>31:25:0704001:58</t>
  </si>
  <si>
    <t>31:25:0101001:2556</t>
  </si>
  <si>
    <t>17.03.2004 г.</t>
  </si>
  <si>
    <t>Сооружение-гидроузел водохранилища на реке Лозовая у с. Белый Колодезь</t>
  </si>
  <si>
    <t>соглашение №21/01-04 от 21.01.2004 г.; Акт приема-передачи от 21.01.2004 г.</t>
  </si>
  <si>
    <t>31:25:1004001:744</t>
  </si>
  <si>
    <t>30.12.2005 г.</t>
  </si>
  <si>
    <t>31:25:0505003:402</t>
  </si>
  <si>
    <t>С. Закутское, ул. Центральная, д. 3, кв. 13</t>
  </si>
  <si>
    <t>соглашение о выкупе жилого помещения путем предоставления другого жилого помещения №4 от 18.07.2013 г.</t>
  </si>
  <si>
    <t>х. Брянские Липяги</t>
  </si>
  <si>
    <t>31:25:0704001:27</t>
  </si>
  <si>
    <t>с. Куликовы Липяги</t>
  </si>
  <si>
    <t>31:25:0101001:2073</t>
  </si>
  <si>
    <t>с. Долгое, кв.13</t>
  </si>
  <si>
    <t>соглашение о выкупе жилого помещения путем предоставления другого жилого помещения №1 от 17.02.2014 г.</t>
  </si>
  <si>
    <t>31:25:0111001:537</t>
  </si>
  <si>
    <t>31:25:0101001:1585</t>
  </si>
  <si>
    <t>31:25:0101001:1571</t>
  </si>
  <si>
    <t>С. Закутское, ул. Центральная, д. 3, кв. 4</t>
  </si>
  <si>
    <t>31:25:0505003:358</t>
  </si>
  <si>
    <t>соглашение о выкупе жилого помещения путем предоставления другого жилого помещения №10 от 01.03.2013 г.</t>
  </si>
  <si>
    <t>31:25:0101001:2699</t>
  </si>
  <si>
    <t xml:space="preserve">х. Новорослов </t>
  </si>
  <si>
    <t>31:25:0504002:121</t>
  </si>
  <si>
    <t>27.07.2007 г.</t>
  </si>
  <si>
    <t>Решение сессии малого совета Вейделевского районного совета народных депутатов Белг. обл. №47 от 19.08.1992 г.;Постановление Вейделевского районого совета депутатов 25-й сессии совета 3-го созыва №6 от 14.06.2007 г.</t>
  </si>
  <si>
    <t>31:25:0502006:102</t>
  </si>
  <si>
    <t xml:space="preserve">Нежилое здание Школа </t>
  </si>
  <si>
    <t>31:25:0204001:288</t>
  </si>
  <si>
    <t>17.03.2008 г.</t>
  </si>
  <si>
    <t>с. Клименки</t>
  </si>
  <si>
    <t>31:25:1202001:323</t>
  </si>
  <si>
    <t>Здание амбулатории №2</t>
  </si>
  <si>
    <t>31:25:0204001:119</t>
  </si>
  <si>
    <t>28.03.2008 г.</t>
  </si>
  <si>
    <t>31:25:1202001:202</t>
  </si>
  <si>
    <t>29.03.2008 г.</t>
  </si>
  <si>
    <t>Здание амбулатории №1</t>
  </si>
  <si>
    <t>31:25:0204001:415</t>
  </si>
  <si>
    <t>03.04.2008 г.</t>
  </si>
  <si>
    <t>Решение сессии малого совета Вейделевского районного совета народных депутатов Белг. обл. №47 от 19.08.1992 г.</t>
  </si>
  <si>
    <t>п. Вейделевка, ул. Комсомольская, д.5А</t>
  </si>
  <si>
    <t>31:25:0803028:373</t>
  </si>
  <si>
    <t>04.05.2008 г.</t>
  </si>
  <si>
    <t>31:25:0803028:374</t>
  </si>
  <si>
    <t>31:25:0101001:459</t>
  </si>
  <si>
    <t>п. Луговое</t>
  </si>
  <si>
    <t>31:25:0105001:170</t>
  </si>
  <si>
    <t>21.11.2008 г.</t>
  </si>
  <si>
    <t>31:25:0105001:126</t>
  </si>
  <si>
    <t>22.11.2008 г.</t>
  </si>
  <si>
    <t>с. Долгое</t>
  </si>
  <si>
    <t>31:25:0101001:1955</t>
  </si>
  <si>
    <t>Вейделевский р-н, п.Опытный, ул. Солнечная, д.1</t>
  </si>
  <si>
    <t>Вейделевский район, с.Олейники, ул. Светлая 1</t>
  </si>
  <si>
    <t>Вейделевский район, х. Попов, ул.  Парковая, д.1</t>
  </si>
  <si>
    <t>Здание мастерской с подвалом</t>
  </si>
  <si>
    <t>31:25:0101001:232</t>
  </si>
  <si>
    <t>31:25:0101001:424</t>
  </si>
  <si>
    <t>х. Попов</t>
  </si>
  <si>
    <t>31:25:0912001:198</t>
  </si>
  <si>
    <t>31:25:0105001:105</t>
  </si>
  <si>
    <t>31:25:0101001:2271</t>
  </si>
  <si>
    <t>09.09.2009 г.</t>
  </si>
  <si>
    <t>31:25:0101001:2202</t>
  </si>
  <si>
    <t>с. Закутское</t>
  </si>
  <si>
    <t>31:25:0101001:2464</t>
  </si>
  <si>
    <t>25.12.2013 г.</t>
  </si>
  <si>
    <t>соглашение о выкупе жилого помещения путем предоставления другого жилого помещения №5 от 22.11.2013 г.</t>
  </si>
  <si>
    <t>31:25:0111001:544</t>
  </si>
  <si>
    <t>21.07.2011 г.</t>
  </si>
  <si>
    <t>Решение сессии малого совета Вейделевского районного совета народных депутатов Белг. обл. №47 от 19.08.1992 г.;Распоряжение Администрации Вейделевского района Белгородской области №749 от 07.07.2011 г.</t>
  </si>
  <si>
    <t>31:25:0803037:82</t>
  </si>
  <si>
    <t>13.04.2010 г.</t>
  </si>
  <si>
    <t>п. Викторополь</t>
  </si>
  <si>
    <t>31:25:0803037:245</t>
  </si>
  <si>
    <t>С. Закутское, ул. Центральная, д. 3, кв. 5</t>
  </si>
  <si>
    <t>31:25:0101001:2711</t>
  </si>
  <si>
    <t>12.07.2013 г.</t>
  </si>
  <si>
    <t>соглашение о выкупе жилого помещения путем предоставления другого жилого помещения №1 от 03.07.2013 г.</t>
  </si>
  <si>
    <t>п. Вейделевка,  ул. Центральная, д.43а</t>
  </si>
  <si>
    <t>31:25:0803044:240</t>
  </si>
  <si>
    <t>25.11.2011 г.</t>
  </si>
  <si>
    <t>Распоряжение Администрации Вейделевского района Белгородской области №678 от 23.06.2011 г.; Муниципальный контракт №17 от 25.01.2007 г.</t>
  </si>
  <si>
    <t>Дата возник. и прекр. права мун. собственности на мун. имущество/ правообладатель мун. недв. имущества</t>
  </si>
  <si>
    <t>Примечание</t>
  </si>
  <si>
    <t>31:25:0803037:297</t>
  </si>
  <si>
    <t>31:25:0803044:244</t>
  </si>
  <si>
    <t>31:25:0803044:245</t>
  </si>
  <si>
    <t>31:25:0803044:239</t>
  </si>
  <si>
    <t>с.Малакеево, ул. Школьная, д.2</t>
  </si>
  <si>
    <t>31:25:0204006:63</t>
  </si>
  <si>
    <t>Распоряжение администрации района №1357 от 14.11.2011, Решение малого совета №47 от 19.08.1992 года, Постановление  Вейделевского районного совета народных депутатов  №6 от 14.06.2007года</t>
  </si>
  <si>
    <t>31:25:0803043:73</t>
  </si>
  <si>
    <t>31:25:1004001:491</t>
  </si>
  <si>
    <t>Распоряжение Правительства области №170-рп от 08.04.2013г, акт приема-передачи имущества от 16.04.2013г</t>
  </si>
  <si>
    <t>с.Кубраки, ул.Школьная,д.13</t>
  </si>
  <si>
    <t>31:25:0402001:466</t>
  </si>
  <si>
    <t>с.Закутское, ул.Центральная, д.3, кв.18</t>
  </si>
  <si>
    <t>31:25:0505007:134</t>
  </si>
  <si>
    <t>Соглашение о выкупе жилого помещения путем предоставления другого помещения №3 от 01.03.2013г.</t>
  </si>
  <si>
    <t>31:25:0803029:198</t>
  </si>
  <si>
    <t>с.Олейники, ул.Светлая, д. 1, пом.2</t>
  </si>
  <si>
    <t>31:25:0910008:200</t>
  </si>
  <si>
    <t>Распоряжение администрации района №77 от 29.01.2013г, Решение малого совета №47 от 19.08.1992 года, Постановление  Вейделевского районного совета народных депутатов  №6 от 14.06.2007года</t>
  </si>
  <si>
    <t>31:25:0803043:355</t>
  </si>
  <si>
    <t xml:space="preserve">Распределительный газопровод высокого давления </t>
  </si>
  <si>
    <t>Вейделевский район, к АБЗ х.Шевцов</t>
  </si>
  <si>
    <t>31:25:0000000:274</t>
  </si>
  <si>
    <t>Заявление о принятии на учет бесхозяйной недвижимой вещи от 26.11.2013г</t>
  </si>
  <si>
    <t>Вейделевский район, с. Зенино</t>
  </si>
  <si>
    <t>31:25:0702002:239</t>
  </si>
  <si>
    <t>п.Вейделевка, ул.Мира,85</t>
  </si>
  <si>
    <t>31:25:0803043:370</t>
  </si>
  <si>
    <t>Вейделевский район, х.Кандабарово</t>
  </si>
  <si>
    <t>31:25:0706002:127</t>
  </si>
  <si>
    <t>31:25:0706002:128</t>
  </si>
  <si>
    <t>31:25:0803046:211</t>
  </si>
  <si>
    <t>п.Викторополь, ул.Садовая, д.41 кв.5</t>
  </si>
  <si>
    <t>31:25:0907007:160</t>
  </si>
  <si>
    <t>Соглашение о выкупе жилог помещения путем предоставления другого помещения №2 от 03.07.2015</t>
  </si>
  <si>
    <t>Тренажер GW -2</t>
  </si>
  <si>
    <t>Тренажер GW -7</t>
  </si>
  <si>
    <t>Здание детской библиотеки</t>
  </si>
  <si>
    <t>Здание спортивного центра с плавательным бассейном</t>
  </si>
  <si>
    <t xml:space="preserve">п.Вейделевка 
ул. Мира, д.83
</t>
  </si>
  <si>
    <t>Здание ФОКа</t>
  </si>
  <si>
    <t>Здание бывшей Саловской общеобразовательной школы на балансе в администрации Зенинского с/п</t>
  </si>
  <si>
    <t>Здание бывшей Брянсколипяговской общеобразовательной школы на балансе в администрации Зенинского с/п</t>
  </si>
  <si>
    <t>Здание бывшей Брянсколипяговской общеобразовательной школы (столовая) на балансе в администрации Зенинского с/п</t>
  </si>
  <si>
    <t>Здание иное (бывшая школа)</t>
  </si>
  <si>
    <t>здание используется,  здание МОУ СОШ с. Николаевка, в оперативном управлении</t>
  </si>
  <si>
    <t>с. Галушки, ул. Центральная, 18</t>
  </si>
  <si>
    <t>разрушено, документов нет</t>
  </si>
  <si>
    <t>Здание иное (начальная школа)</t>
  </si>
  <si>
    <t>с. Белый Колодезь, ул. Холмистая, 2</t>
  </si>
  <si>
    <t>Списано после пожара, акт №5 от 31.05.2011 г.</t>
  </si>
  <si>
    <t>с. Белый Колодезь,ул. Вознесенская, д.95</t>
  </si>
  <si>
    <t>Здание нежилое (здание храма)</t>
  </si>
  <si>
    <t>с. Белый Колодезь,ул. Вознесенская, д.93</t>
  </si>
  <si>
    <t>Здание нежилое (здание воскресной школы)</t>
  </si>
  <si>
    <t>переселение, развалины</t>
  </si>
  <si>
    <t>распоряжение №1462 от 08.12.2011 г., о списании имущества</t>
  </si>
  <si>
    <t>с. Закутское, кв.7</t>
  </si>
  <si>
    <t>распоряжение №282 от 28.04.2009 г. (оперативное управление школе с. Клименки)</t>
  </si>
  <si>
    <t>распоряжение №269 от 23.04.2009 г.( оперативное пользование культура)</t>
  </si>
  <si>
    <t>распоряжение №292 от 04.05.2009 г.,в оперативном управлении у МОУ "Должанская средняя школа"</t>
  </si>
  <si>
    <t>распоряжение №373 от 28.05.2009 г. , в оперативном у д/с х.Попов</t>
  </si>
  <si>
    <t>Распоряжение №1259 от 11.12.2015 г.</t>
  </si>
  <si>
    <t xml:space="preserve">п.Вейделевка
 ул. Центральная, д.20
</t>
  </si>
  <si>
    <t>Нежилое административное здание, помещение №4</t>
  </si>
  <si>
    <t>Нежилое помещение №3 (станция юных натуралистов)</t>
  </si>
  <si>
    <t>Нежилое помещение №1 (дом детского творчества)</t>
  </si>
  <si>
    <t>есть свидетельство, собственник Вейд. Мун.район (не как памятник)</t>
  </si>
  <si>
    <t>распоряжение №136 от 06.03.2009 г. (о списании и демонтаже муницип. Объекта)</t>
  </si>
  <si>
    <t>Нежилое здание (ФАП)</t>
  </si>
  <si>
    <t>гараж, теплица (в оперативном у образования)</t>
  </si>
  <si>
    <t xml:space="preserve">есть свидетельство на другую площадь </t>
  </si>
  <si>
    <t>наше пустое (висит у образования)по распоряжению никому не передано</t>
  </si>
  <si>
    <t>Муниципальное казенное учреждение «Вейделевский физкультурно-оздоровительный комплекс»</t>
  </si>
  <si>
    <t>Здание банно-оздоровительного комплекса (с. Белый Колодезь)</t>
  </si>
  <si>
    <t>Распоряжение №424 от 28.04.2015 г.</t>
  </si>
  <si>
    <t>28.04.2015 г.</t>
  </si>
  <si>
    <t>309720, Белгородская область,
Вейделевский р-н, п.Вейделевка, ул.Мира, д.83</t>
  </si>
  <si>
    <t>с. Белый Колодезь, ул. Вознесенская, д.90</t>
  </si>
  <si>
    <t>Автомобиль ГАЗ 322132</t>
  </si>
  <si>
    <t>Ферма баскетбольная передвижная, складная</t>
  </si>
  <si>
    <t>Ринг боксерский на помосте</t>
  </si>
  <si>
    <t>Ворота для гандбола</t>
  </si>
  <si>
    <t>Ковер-покрытие для худ. гимнастики</t>
  </si>
  <si>
    <t>Гантели фиксированные</t>
  </si>
  <si>
    <t>Табло игровое</t>
  </si>
  <si>
    <t>Доржка беговая</t>
  </si>
  <si>
    <t>Тренажер эллиптический</t>
  </si>
  <si>
    <t>Велотренажер</t>
  </si>
  <si>
    <t>Степпер</t>
  </si>
  <si>
    <t>Велоэргометр</t>
  </si>
  <si>
    <t>Тренажер эллиптический наклонный</t>
  </si>
  <si>
    <t>Тренажер силовой "сгибание рук-бицепс сидя"</t>
  </si>
  <si>
    <t>Тренажер силовой "верхняя тяга для мышц спины"</t>
  </si>
  <si>
    <t>Тренажер силовой "гребная тяга сидя с упором ногами для мышц"</t>
  </si>
  <si>
    <t>Тренажер силовой "жим от груди сидя"</t>
  </si>
  <si>
    <t>Тренажер силовой "жим от плеч сидя"</t>
  </si>
  <si>
    <t>Тренажер силовой "отжимание на брусьях"</t>
  </si>
  <si>
    <t>Тренажер силовой "разгибание ног сидя"</t>
  </si>
  <si>
    <t>Тренажер силовой "сгибание ног сидя"</t>
  </si>
  <si>
    <t>Тренажер силовой "жим ногами нагружаемый дисками"</t>
  </si>
  <si>
    <t>Тренажер силовой "пресс нагружаемый дисками"</t>
  </si>
  <si>
    <t>Тренажер универсальный для инвалидов-калясочников</t>
  </si>
  <si>
    <t>Тренажер силовой</t>
  </si>
  <si>
    <t>Диски олимпийские</t>
  </si>
  <si>
    <t>Трибуна мобильная</t>
  </si>
  <si>
    <t>Объемные буквы (ФОК)</t>
  </si>
  <si>
    <t>Спортивный тренажер GW 8</t>
  </si>
  <si>
    <t xml:space="preserve">Приточная установка </t>
  </si>
  <si>
    <t>Теплообменник</t>
  </si>
  <si>
    <t xml:space="preserve">Автоматическая станция обработки воды </t>
  </si>
  <si>
    <t>Фильтр</t>
  </si>
  <si>
    <t>принято</t>
  </si>
  <si>
    <t>выбыло</t>
  </si>
  <si>
    <t>отклонение</t>
  </si>
  <si>
    <t>Автомобиль КАВЗ 397652</t>
  </si>
  <si>
    <t>1013584
2300470</t>
  </si>
  <si>
    <t>Е 316 АУ</t>
  </si>
  <si>
    <t>Акт ввода от 30.11.2012 г.</t>
  </si>
  <si>
    <t xml:space="preserve">в казне, в движ. </t>
  </si>
  <si>
    <t>Специальное пассажирское транспортное средство 13 м ГАЗ-32213</t>
  </si>
  <si>
    <t>1101
35002</t>
  </si>
  <si>
    <t>Е 351 РХ</t>
  </si>
  <si>
    <t>Акт приема-передачи от 01.09.2009 г.</t>
  </si>
  <si>
    <t>на торгах</t>
  </si>
  <si>
    <t>ЕН 6169</t>
  </si>
  <si>
    <t>продан Шумскому Т,С,  27.03.2015 г.</t>
  </si>
  <si>
    <t>итого</t>
  </si>
  <si>
    <t>Автомобиль ГАЗ 2217</t>
  </si>
  <si>
    <t>00000266</t>
  </si>
  <si>
    <t>М 424 ВН</t>
  </si>
  <si>
    <t>02.10.2008 г.</t>
  </si>
  <si>
    <t>продано Соболь, физ. Лицу</t>
  </si>
  <si>
    <t>Волга, списана</t>
  </si>
  <si>
    <t>ГАЗ 3102</t>
  </si>
  <si>
    <t>00000132</t>
  </si>
  <si>
    <t>Е 006 КС</t>
  </si>
  <si>
    <t>Распоряжение админитсрации района №305 от 29.06.2005 г.</t>
  </si>
  <si>
    <t>ГАЗ -3307 самосвал</t>
  </si>
  <si>
    <t>0000140</t>
  </si>
  <si>
    <t>В 915 ЕО</t>
  </si>
  <si>
    <t>Автомобиль LADA -2105</t>
  </si>
  <si>
    <t>0000484</t>
  </si>
  <si>
    <t>У 287 УМ</t>
  </si>
  <si>
    <t>02.09.2014 г.</t>
  </si>
  <si>
    <t>куплен у физ.лица</t>
  </si>
  <si>
    <t>куплена у Ревуты 15.01.2015 г.</t>
  </si>
  <si>
    <t>10.04.2014 г. (не был включен в реестр)</t>
  </si>
  <si>
    <t>в 2014 г. стоит стоимость 285,1 ( не правильно), должна быть стоимость 100,3</t>
  </si>
  <si>
    <t>продано</t>
  </si>
  <si>
    <t>списан</t>
  </si>
  <si>
    <t>находится в пользовании с 2006 г., в 2013 в реестре есть, но у нас в реестре нет</t>
  </si>
  <si>
    <t>увеличилась стоимость, сделали городок дорожного движения</t>
  </si>
  <si>
    <t>Здание стрелкового тира</t>
  </si>
  <si>
    <t>Вейделевский район, сМалакеево</t>
  </si>
  <si>
    <t>31:25:02 04 006:0011:000290-00/001:1001/Г3</t>
  </si>
  <si>
    <t>разобран на материалы, и продан</t>
  </si>
  <si>
    <t>построили сами, хоз. Способом</t>
  </si>
  <si>
    <t>передано с казны администрации</t>
  </si>
  <si>
    <t>не были включены в реестр за 2014 г., но в 1с числились</t>
  </si>
  <si>
    <t xml:space="preserve">
Колесо обозрения</t>
  </si>
  <si>
    <t>числилось с 2009 г., но в реестре 2014 г. не указано. В 2016 г. передано поселковой.</t>
  </si>
  <si>
    <t>купили</t>
  </si>
  <si>
    <t>передан с казны администрации в 2015 г.</t>
  </si>
  <si>
    <t>все передано с казны администрации в 2015 г.</t>
  </si>
  <si>
    <t>купили сами</t>
  </si>
  <si>
    <t>должно было быть в 2014 г., они пропустили</t>
  </si>
  <si>
    <t>должно было быть в 2014 г., поставлено на учет 10.04.2014 г.</t>
  </si>
  <si>
    <t>в реестре 2014 г. не указано было вообще ОС</t>
  </si>
  <si>
    <t>куплено</t>
  </si>
  <si>
    <t>Станок для хореографии</t>
  </si>
  <si>
    <t>31.03.2012 г.</t>
  </si>
  <si>
    <t>Синтезатор Ямаха</t>
  </si>
  <si>
    <t>31.12.2008 г.</t>
  </si>
  <si>
    <t>Боян Тула</t>
  </si>
  <si>
    <t>Труба с кейсом</t>
  </si>
  <si>
    <t>Микшерный пульт</t>
  </si>
  <si>
    <t>31.12.2010 г.</t>
  </si>
  <si>
    <t>Сабвуфер</t>
  </si>
  <si>
    <t>31.08.2013 г.</t>
  </si>
  <si>
    <t>Киноустановка долби</t>
  </si>
  <si>
    <t>01.01.2009 г.</t>
  </si>
  <si>
    <t>Киноустановка долби (РДК)</t>
  </si>
  <si>
    <t>Балалайка Прима концертная</t>
  </si>
  <si>
    <t>10.12.2014 г.</t>
  </si>
  <si>
    <t>Ударная установка</t>
  </si>
  <si>
    <t>Аккордеон клавишный</t>
  </si>
  <si>
    <t>вообще не были указаны ОС в 2014 г.</t>
  </si>
  <si>
    <t>Распоряжение №424 28.04.2015 г.</t>
  </si>
  <si>
    <t>Белгородская обл., Вейделевский р-н, с.Клименки, ул. Центральная,10</t>
  </si>
  <si>
    <t>31:25:0402003:53</t>
  </si>
  <si>
    <t>в прогнозный план добавила</t>
  </si>
  <si>
    <t>п.Вейделевка, ул. Мира д.63, ком.8</t>
  </si>
  <si>
    <t>31:25:0803028:407</t>
  </si>
  <si>
    <t>22 кв.</t>
  </si>
  <si>
    <t>п.Вейделевка ул.Гайдара, дом 20А кв.1</t>
  </si>
  <si>
    <t>п.Вейделевка ул.Гайдара, дом 20А кв.2</t>
  </si>
  <si>
    <t>п.Вейделевка ул.Гайдара, дом 20А кв.3</t>
  </si>
  <si>
    <t>п.Вейделевка ул.Гайдара, дом 20А кв.4</t>
  </si>
  <si>
    <t>31:25:0803036:495</t>
  </si>
  <si>
    <t>31:25:0803036:484</t>
  </si>
  <si>
    <t>31:25:0803036:485</t>
  </si>
  <si>
    <t>31:25:0803036:486</t>
  </si>
  <si>
    <t>Кадастровая стоимость, тыс. руб.</t>
  </si>
  <si>
    <t>31:25:0803044:242</t>
  </si>
  <si>
    <t>31:25:0803037:229</t>
  </si>
  <si>
    <t>31:25:0101001:10</t>
  </si>
  <si>
    <t>31:25:0803037:296</t>
  </si>
  <si>
    <t>31:25:0702002:202</t>
  </si>
  <si>
    <t>31:25:0803043:446</t>
  </si>
  <si>
    <t>31:25:0803043:447</t>
  </si>
  <si>
    <t>31:25:0803043:452</t>
  </si>
  <si>
    <t xml:space="preserve">ПОДРАЗДЕЛ 1.2. ПЕРЕЧЕНЬ МУНИЦИПАЛЬНОГО ЖИЛОГО ФОНДА  </t>
  </si>
  <si>
    <t xml:space="preserve">ПОДРАЗДЕЛ 1.3. ПЕРЕЧЕНЬ МУНИЦИПАЛЬНОГО СПЕЦИАЛИЗИРОВАННОГО ЖИЛОГО ФОНДА </t>
  </si>
  <si>
    <t xml:space="preserve">Адрес местонахождения  
</t>
  </si>
  <si>
    <t>Автомобиль Renault Loqan, инв. номер 21010600088, 2008 г., ГРН К 989 ТК</t>
  </si>
  <si>
    <t>ГАЗ 2572 "Соболь", инв.номер 1013544001361, 2013 г., ГРН О 456 АС</t>
  </si>
  <si>
    <t>Автобус КАВЗ 4238-01, инв.номер ОС1А0000000019, 2009 г., ГРН АР 470 31 RUS</t>
  </si>
  <si>
    <t>Снегоход YAMAHA RS 10SUV, инв. номер ОСЗА0000001017, 2004 г.</t>
  </si>
  <si>
    <t>Автомобиль RENAULT  SR, инв. номер 110135001, 2008 г., ГРН М 094 ЕТ</t>
  </si>
  <si>
    <t xml:space="preserve">Автобус  для перевозки детей ПАЗ 32053 -70, инв. номер 4101350006, 2012 г. ГРН Н 829 ЕМ </t>
  </si>
  <si>
    <t>Трактор ОМ  -12, инв.номер 410135
0004, 1994 г.</t>
  </si>
  <si>
    <t>Трактор учебный, инв.номер 4101350001, 1990 г.</t>
  </si>
  <si>
    <t>Автобус  ПАЗ 32053-70, инв. номер 4101350009, 2011 г, ГРН Р 039 МА</t>
  </si>
  <si>
    <t>Автомобиль ВАЗ-21043, иинв.номер 4101350001, 2005 г., ГРН Е 724 НО</t>
  </si>
  <si>
    <t>Картофелекопатель, инв.номер 4101350002, 2012 г.</t>
  </si>
  <si>
    <t>Картофелесажалка, инв.номер 41013500023, 2012 г.</t>
  </si>
  <si>
    <t>Сеялка. инв.номер 4101350005, 2012 г.</t>
  </si>
  <si>
    <t xml:space="preserve"> Автобус  ПАЗ 32053-70, инв.номер 4101350001, 2011 г., ГРН Р 465 ОМ</t>
  </si>
  <si>
    <t>Автомобиль ВАЗ-21053, инв.номер 410135002, 2005 г., ГРН Е 344 РХ</t>
  </si>
  <si>
    <t>Автобус  ПАЗ 32053-70, инв. номер 4101350001, 2011 г, ГРН Р 155 ОМ</t>
  </si>
  <si>
    <t>Автобус ПАЗ 32053-70, инв.номер 4101350007, 2012 г., ГРН Н 242 КН</t>
  </si>
  <si>
    <t>АвтомобильУАЗ-3303, инв.номер 4101350004, 1999 г., ГРН В 625 СО</t>
  </si>
  <si>
    <t>Автомобиль ЛАДА-210540, инв.номер 4101350005, 2008 г., ГРН М 303 ЕВ</t>
  </si>
  <si>
    <t>Автомобиль ГАЗ 322132 для перевозки инвалидов, инв.номер 4101350003, 2012 г., ГРН Н 325 КН</t>
  </si>
  <si>
    <t>Автобус  для перевозки детей ПАЗ 32053 -70,инв.номер 4101350005, 2012 г., ГРН Н 241 КН</t>
  </si>
  <si>
    <t>Автобус  для перевозки детей ПАЗ 32053 -70, инв.номер 4101350004, 2011 г., ГРН Р 164 ОМ</t>
  </si>
  <si>
    <t>Автобус  ПАЗ 31053-70, инв.номер 4101350007, 2011 г., ГРН Р 037 НА</t>
  </si>
  <si>
    <t>Автомобиль ГАЗ-52, инв.номер 4101350005, 1990 г., ГРН В 657 ЕО</t>
  </si>
  <si>
    <t>Автомобиль ЛАДА-210540, инв.номер 4101350004, 2008 г., ГРН М 880 ЕВ</t>
  </si>
  <si>
    <t>Автомобиль ВАЗ 11113, инв.номер 4101350006, 2005 г., ГРН Е 143 НЕ</t>
  </si>
  <si>
    <t>Трактор ДТ-75, инв.номер 4101350002, 1980 г.</t>
  </si>
  <si>
    <t>Автобус специальный для перевозки детей ГАЗ-322121, инв.номер 4101350004, 2011 г., ГРН Р 050 МА</t>
  </si>
  <si>
    <t>Автобус  ПАЗ 32053-70, инв.номер 4101350002, 2011 г., ГРН Р 460 ОМ</t>
  </si>
  <si>
    <t>Автобус  ПАЗ 3206-110-70,  инв.номер 4101350001, 2008 г., ГРН М 754 ВН</t>
  </si>
  <si>
    <t>Автобус ГАЗ 322121,  инв.номер 4101350004, 2012 г., ГРН Н 286 ЕМ</t>
  </si>
  <si>
    <t>Автомобиль грузовой фургон ИЖ-27175-036, инв.номер 4101350001, 2007 г., ГРН К 879 КУ</t>
  </si>
  <si>
    <t>Автобус ПАЗ 32053-70, инв.номер 4101350010, 2013 г., ГРН Н 582 ТС</t>
  </si>
  <si>
    <t>КМЗ-0124, трактор малогаборитный, инв.номер 13600159, 2006 г., ГРН 31 ЕВ 9824</t>
  </si>
  <si>
    <t>Автомобиль LADA 111730 Калина, инв.номер 210106
00386, 2011 г., ГРН Р 566 ОМ</t>
  </si>
  <si>
    <t>Автомобиль ГАЗ 3221,инв.номер 13600
41835, 2007 г., ГРН К 447 СУ</t>
  </si>
  <si>
    <t xml:space="preserve">Автомобиль ГАЗ -2752, инв.номер 21010600593, 2014 г., ГРН Н 886 ХЕ </t>
  </si>
  <si>
    <t>Автомобиль Тойота Камри, инв.номер 00000000000000000012, 2005 г., ГРН А 043 АА</t>
  </si>
  <si>
    <t>Автомобиль ВАЗ 219050 LADA Granta, инв.номер 0000000000000000009,2013 г., ГРН Н 995 КН</t>
  </si>
  <si>
    <t xml:space="preserve"> Автомобиль ВАЗ 21053, инв.номер 00000000000000000062, 2005 г., ГРН Е 873 СТ</t>
  </si>
  <si>
    <t>Автомобиль Ваз 210540, инв.номер 00000000000000000058, 2010 г., ГРН Р 712 СС</t>
  </si>
  <si>
    <t>Автомобиль ГАЗ 3221/415, инв.номер 00000000000000000006, 2005 г., ГРН А 683 АА</t>
  </si>
  <si>
    <t>Автомобиль Нива Шевроле 21230, инв.номер 00000000000000000060, 2004 г., ГРН К 272 АА</t>
  </si>
  <si>
    <t>Автомобиль ГАЗ 322132, инв.номер 87450437, 2009 г., ГРН М343МК</t>
  </si>
  <si>
    <t>KIA RIO, инв.номер 00000000000000000073, 2016 г., ГРН О531КХ 31</t>
  </si>
  <si>
    <t>KIA RIO, инв.номер 00000000000000000074, 2016 г., ГРН О532КХ 31</t>
  </si>
  <si>
    <t>Автомобиль ПАЗ 32053-70, инв.номер 4101350005, 2016 г. ГРН О788КО 31</t>
  </si>
  <si>
    <t>Нежилое помещение с.Олейники</t>
  </si>
  <si>
    <t>01.11.2005 г.</t>
  </si>
  <si>
    <t>квартира17</t>
  </si>
  <si>
    <t>квартира23</t>
  </si>
  <si>
    <t>квартира24</t>
  </si>
  <si>
    <t>квартира30</t>
  </si>
  <si>
    <t>квартира40</t>
  </si>
  <si>
    <t>квартира7</t>
  </si>
  <si>
    <t>квартира8</t>
  </si>
  <si>
    <t>квартира37</t>
  </si>
  <si>
    <t>п.Вейделевка, ул. Мира д.69</t>
  </si>
  <si>
    <t>п. Вейделевка, ул. Есенина 8/1</t>
  </si>
  <si>
    <t>Квартира 17</t>
  </si>
  <si>
    <t>п. Вейделевка, ул. Гайдара,10а</t>
  </si>
  <si>
    <t>п. Вейделевка, ул. Гайдара,8</t>
  </si>
  <si>
    <t>Квартира 23</t>
  </si>
  <si>
    <t>п. Вейделевка, ул. Первомайская, 9а</t>
  </si>
  <si>
    <t>1. Муниципальные предприятия</t>
  </si>
  <si>
    <t>1.1.</t>
  </si>
  <si>
    <t>1.2.</t>
  </si>
  <si>
    <t>1.3.</t>
  </si>
  <si>
    <t>1.4.</t>
  </si>
  <si>
    <t>2.  Муниципальные учреждения</t>
  </si>
  <si>
    <t>земельный участок</t>
  </si>
  <si>
    <t>Белгородская обл.Вейделевский р-н,в границах АОЗТ "Малакеевское"</t>
  </si>
  <si>
    <t>31:25:0000000:109</t>
  </si>
  <si>
    <t>Белгородская обл.Вейделевский р-н,с.Дегтярное,ул.Лесная 9</t>
  </si>
  <si>
    <t>31:25:0209001:387</t>
  </si>
  <si>
    <t>Белгородская обл.Вейделевский р-н,п.Вейделевка,ул.Троицкая,19А</t>
  </si>
  <si>
    <t>Белгородская обл.Вейделевский р-н,с.Б.Колодезь,ул.Вознесенская 221</t>
  </si>
  <si>
    <t>31:25:1004004:81</t>
  </si>
  <si>
    <t>Белгородская обл.Вейделевский р-н,с.Олейники</t>
  </si>
  <si>
    <t>31:25:0910008:49</t>
  </si>
  <si>
    <t>Белгородская обл.Вейделевский р-н,п.Викторополь,ул.Садовая 34</t>
  </si>
  <si>
    <t>31:25:0907003:61</t>
  </si>
  <si>
    <t>Белгородская обл.Вейделевский р-н,в границах СПК "Садовод"</t>
  </si>
  <si>
    <t>31:25:0000000:75</t>
  </si>
  <si>
    <t>Белгородская обл.Вейделевский р-н,в границах АОЗТ "Должанское"</t>
  </si>
  <si>
    <t>31:25:0000000:108</t>
  </si>
  <si>
    <t>Белгородская обл.Вейделевский р-н,п.Викторополь</t>
  </si>
  <si>
    <t>31:25:0907004:40</t>
  </si>
  <si>
    <t>Белгородская обл.Вейделевский р-н,х.Брянские Липяги</t>
  </si>
  <si>
    <t>31:25:0704008:3</t>
  </si>
  <si>
    <t>Белгородская обл.Вейделевский р-н,х.Орлов, ул.Майская,3/1</t>
  </si>
  <si>
    <t>31:25:0905003:3</t>
  </si>
  <si>
    <t>Белгородская обл.Вейделевский р-н,х.Ромахово</t>
  </si>
  <si>
    <t>31:25:0102004:16</t>
  </si>
  <si>
    <t>Белгородская обл.Вейделевский р-н,п.Вейделевка,ул.Центральная,43А</t>
  </si>
  <si>
    <t>31:25:0803044:4</t>
  </si>
  <si>
    <t>Белгородская обл.Вейделевский р-н,в границах ЗАО"Рус Агро-Восход"</t>
  </si>
  <si>
    <t>31:25:0000000:42</t>
  </si>
  <si>
    <t>Белгородская обл.Вейделевский р-н,в границах ЗАО"Рус Агро-Центральное"</t>
  </si>
  <si>
    <t>31:25:0000000:13</t>
  </si>
  <si>
    <t>Белгородская обл.Вейделевский р-н,с.Закутское,пер.Тихий,6</t>
  </si>
  <si>
    <t>31:25:0505008:5</t>
  </si>
  <si>
    <t>Белгородская обл.Вейделевский р-н,х.Орлов.</t>
  </si>
  <si>
    <t>31:25:0905003:98</t>
  </si>
  <si>
    <t>Белгородская обл.Вейделевский р-н,в границах ЗАО им.Кирова</t>
  </si>
  <si>
    <t>31:25:0000000:37</t>
  </si>
  <si>
    <t>Белгородская обл.Вейделевский р-н,в границах ОАО "Эфко-Луговое"</t>
  </si>
  <si>
    <t>31:25:0000000:48</t>
  </si>
  <si>
    <t>Белгородская обл.Вейделевский р-н,в границах АОЗТ "Клименковское"</t>
  </si>
  <si>
    <t>31:25:0000000:112</t>
  </si>
  <si>
    <t>Белгородская обл.Вейделевский р-н,в границах АОЗТ "Николаевское"</t>
  </si>
  <si>
    <t>31:25:0000000:104</t>
  </si>
  <si>
    <t>Белгородская обл.Вейделевский р-н,п.Опытный.</t>
  </si>
  <si>
    <t>31:25:0903001:6</t>
  </si>
  <si>
    <t>Белгородская обл.Вейделевский р-н,в границах АОЗТ "Белоколодезское"</t>
  </si>
  <si>
    <t>31:25:0000000:114</t>
  </si>
  <si>
    <t>Белгородская обл.Вейделевский р-н,п.Викторополь,ул.Садовая 41/2</t>
  </si>
  <si>
    <t>31:25:0907007:8</t>
  </si>
  <si>
    <t>Белгородская обл.Вейделевский р-н,в границах ЗАО"Рус Агро-Победа"</t>
  </si>
  <si>
    <t>31:25:0000000:8</t>
  </si>
  <si>
    <t>Белгородская обл.Вейделевский р-н,с.Галушки</t>
  </si>
  <si>
    <t>31:25:0408002:50</t>
  </si>
  <si>
    <t>Белгородская обл.Вейделевский р-н,с.Кубраки,ул.Школьная 18</t>
  </si>
  <si>
    <t>31:25:0402003:35</t>
  </si>
  <si>
    <t>Белгородская обл.Вейделевский р-н,х.Колесников ,ул.Школьная 1</t>
  </si>
  <si>
    <t>31:25:0407001:52</t>
  </si>
  <si>
    <t>Белгородская обл.Вейделевский р-н,п.Вейделевка,ул.Первомайская,1</t>
  </si>
  <si>
    <t>31:25:0803037:60</t>
  </si>
  <si>
    <t>Белгородская обл.Вейделевский р-н,в границах ООО" Агро-Ногино"</t>
  </si>
  <si>
    <t>31:25:0000000:46</t>
  </si>
  <si>
    <t>Белгородская обл.Вейделевский р-н,в границах ООО" ВИП"</t>
  </si>
  <si>
    <t>31:25:0000000:93</t>
  </si>
  <si>
    <t>Белгородская обл.Вейделевский р-н,в границах ЗАО" Должанское"</t>
  </si>
  <si>
    <t>31:25:0000000:39</t>
  </si>
  <si>
    <t>Белгородская обл.Вейделевский р-н,п.Викторополь.</t>
  </si>
  <si>
    <t>31:25:0907004:41</t>
  </si>
  <si>
    <t>31:25:0903001:22</t>
  </si>
  <si>
    <t>Белгородская обл.Вейделевский р-н,п.Викторополь,ул.Садовая 35/1</t>
  </si>
  <si>
    <t>31:25:0907007:23</t>
  </si>
  <si>
    <t>31:25:0907007:21</t>
  </si>
  <si>
    <t>Белгородская обл.Вейделевский р-н,с.Б.Колодезь,ул.Вознесенская 77</t>
  </si>
  <si>
    <t>31:25:1004009:52</t>
  </si>
  <si>
    <t>Белгородская обл.Вейделевский р-н,п.Вейделевка,ул.Садовая,5А</t>
  </si>
  <si>
    <t>31:25:0803043:25</t>
  </si>
  <si>
    <t>Белгородская обл.Вейделевский р-н,п.Вейделевка,ул.Октябрьская,98</t>
  </si>
  <si>
    <t>31:25:0803011:19</t>
  </si>
  <si>
    <t>Белгородская обл.Вейделевский р-н,п.Вейделевка,ул.Центральная 53</t>
  </si>
  <si>
    <t>31:25:0803044:35</t>
  </si>
  <si>
    <t>Белгородская обл.Вейделевский р-н,с.Закутское,ул.Центральная 44</t>
  </si>
  <si>
    <t>31:25:0505008:52</t>
  </si>
  <si>
    <t>Белгородская обл.Вейделевский р-н,сНиколаевка,ул.Солнечная 6</t>
  </si>
  <si>
    <t>31:25:0305009:72</t>
  </si>
  <si>
    <t>Белгородская обл.Вейделевский р-н,п.Викторополь,ул.Парковая 4</t>
  </si>
  <si>
    <t>31:25:0907003:75</t>
  </si>
  <si>
    <t>Белгородская обл.Вейделевский р-н,с.Долгое,ул.Центральная 8</t>
  </si>
  <si>
    <t>31:25:0111007:32</t>
  </si>
  <si>
    <t>Белгородская обл.Вейделевский р-н,с.Зенино,ул.Школьная  23</t>
  </si>
  <si>
    <t>31:25:0702006:70</t>
  </si>
  <si>
    <t>Белгородская обл.Вейделевский р-н,п.Вейделевка,ул.Гайдара ,7А</t>
  </si>
  <si>
    <t>31:25:0803036:93</t>
  </si>
  <si>
    <t>Белгородская обл.Вейделевский р-н,п.Опытный,ул.Мирная ,1</t>
  </si>
  <si>
    <t>31:25:0903001:90</t>
  </si>
  <si>
    <t>Белгородская обл.Вейделевский р-н,с.Малакеево,ул.Садовая ,38</t>
  </si>
  <si>
    <t>31:25:0204006:37</t>
  </si>
  <si>
    <t>Белгородская обл.Вейделевский р-н,с.Клименки,ул.Центральная ,4</t>
  </si>
  <si>
    <t>31:25:1202005:1</t>
  </si>
  <si>
    <t>Белгородская обл.Вейделевский р-н,с.Солонцы,ул.Центральная ,5б</t>
  </si>
  <si>
    <t>31:25:1101004:6</t>
  </si>
  <si>
    <t>Белгородская обл.Вейделевский р-н,с.Олейники,ул.Светлая ,3</t>
  </si>
  <si>
    <t>31:25:0910008:90</t>
  </si>
  <si>
    <t>31:25:0907007:14</t>
  </si>
  <si>
    <t>Белгородская обл.Вейделевский р-н,п.Опытный</t>
  </si>
  <si>
    <t>31:25:0903001:21</t>
  </si>
  <si>
    <t>31:25:0907007:7</t>
  </si>
  <si>
    <t>Белгородская обл.Вейделевский р-н,с.Кубраки.</t>
  </si>
  <si>
    <t>31:25:0402001:40</t>
  </si>
  <si>
    <t>Белгородская обл.Вейделевский р-н,с.Кубраки,ул.Школьная 13</t>
  </si>
  <si>
    <t>31:25:0402001:39</t>
  </si>
  <si>
    <t>Белгородская обл.Вейделевский р-н,п.Вейделевка,ул.Центральная 34</t>
  </si>
  <si>
    <t>31:25:0803037:62</t>
  </si>
  <si>
    <t>Белгородская обл.Вейделевский р-н,п.Вейделевка,ул.Центральная 30</t>
  </si>
  <si>
    <t>31:25:0803037:40</t>
  </si>
  <si>
    <t>31:25:0903001:7</t>
  </si>
  <si>
    <t>Белгородская обл.Вейделевский р-н,п.Вейделевка,ул.Садовая,15</t>
  </si>
  <si>
    <t>31:25:0803043:6</t>
  </si>
  <si>
    <t>Белгородская обл.Вейделевский р-н,п.Вейделевка,ул.Пролетарская 28</t>
  </si>
  <si>
    <t>31:25:0803008:76</t>
  </si>
  <si>
    <t>Белгородская обл.Вейделевский р-н,п.Вейделевка,ул.Гайдара ,9</t>
  </si>
  <si>
    <t>31:25:0803036:69</t>
  </si>
  <si>
    <t>Белгородская обл.Вейделевский р-н,п.Вейделевка,ул.Гайдара ,1</t>
  </si>
  <si>
    <t>31:25:0803036:90</t>
  </si>
  <si>
    <t>Белгородская обл.Вейделевский р-н,п.Викторополь,ул.Садовая,34/6</t>
  </si>
  <si>
    <t>31:25:0907003:57</t>
  </si>
  <si>
    <t>Белгородская обл.Вейделевский р-н,с.Закутское,ул.Центральная 9</t>
  </si>
  <si>
    <t>31:25:0505008:38</t>
  </si>
  <si>
    <t>Белгородская обл.Вейделевский р-н,х.Новорослов</t>
  </si>
  <si>
    <t>31:25:0504002:66</t>
  </si>
  <si>
    <t>Белгородская обл.Вейделевский р-н,с.Закутское,ул.Садовая,2</t>
  </si>
  <si>
    <t>31:25:0505008:48</t>
  </si>
  <si>
    <t>Белгородская обл.Вейделевский р-н,с.Белый Плес</t>
  </si>
  <si>
    <t>31:25:0502010:1</t>
  </si>
  <si>
    <t>Белгородская обл.Вейделевский р-н,с.Закутское,ул.Центральная 46</t>
  </si>
  <si>
    <t>31:25:0505008:53</t>
  </si>
  <si>
    <t>Белгородская обл.Вейделевский р-н,с.Брянские Липяги</t>
  </si>
  <si>
    <t>31:25:0704008:9</t>
  </si>
  <si>
    <t>Белгородская обл.Вейделевский р-н,с.Саловка</t>
  </si>
  <si>
    <t>31:25:0707001:23</t>
  </si>
  <si>
    <t>Белгородская обл.Вейделевский р-н,с.Зенино,ул.Школьная  14</t>
  </si>
  <si>
    <t>31:25:0702005:28</t>
  </si>
  <si>
    <t>Белгородская обл.Вейделевский р-н,с.Зенино,ул.Школьная  18</t>
  </si>
  <si>
    <t>31:25:0702005:30</t>
  </si>
  <si>
    <t>Белгородская обл.Вейделевский р-н,с.Малакеево,ул.Школьная  4</t>
  </si>
  <si>
    <t>31:25:0204006:11</t>
  </si>
  <si>
    <t>Белгородская обл.Вейделевский р-н,х.Деркунский</t>
  </si>
  <si>
    <t>31:25:0202004:1</t>
  </si>
  <si>
    <t>Белгородская обл.Вейделевский р-н,с.Дегтярное ,ул.Центральная ,15-школа</t>
  </si>
  <si>
    <t>31:25:0209007:13</t>
  </si>
  <si>
    <t>Белгородская обл.Вейделевский р-н,х.Родники</t>
  </si>
  <si>
    <t>31:25:0208002:23</t>
  </si>
  <si>
    <t>Белгородская обл.Вейделевский р-н,с.Дегтярное ,ул.Центральная ,21/2</t>
  </si>
  <si>
    <t>31:25:0209007:17</t>
  </si>
  <si>
    <t>Белгородская обл.Вейделевский р-н,с.Малакеево,ул.Садовая ,34</t>
  </si>
  <si>
    <t>31:25:0204006:13</t>
  </si>
  <si>
    <t>31:25:0502015:47</t>
  </si>
  <si>
    <t>Белгородская обл.Вейделевский р-н,с.Б.Колодезь,ул.Вознесенская 96</t>
  </si>
  <si>
    <t>31:25:1004007:23</t>
  </si>
  <si>
    <t>Белгородская обл.Вейделевский р-н,с.Клименки,ул.Центральная ,10</t>
  </si>
  <si>
    <t>31:25:1202004:36</t>
  </si>
  <si>
    <t>Белгородская обл.Вейделевский р-н,с.Клименки,ул.Школьная ,11</t>
  </si>
  <si>
    <t>31:25:1202003:49</t>
  </si>
  <si>
    <t>31:25:0903001:48</t>
  </si>
  <si>
    <t>Белгородская обл.Вейделевский р-н,с.Б.Колодезь</t>
  </si>
  <si>
    <t>31:25:1004016:47</t>
  </si>
  <si>
    <t>Белгородская обл.Вейделевский р-н,с.Ровны</t>
  </si>
  <si>
    <t>31:25:0312005:33</t>
  </si>
  <si>
    <t>Белгородская обл.Вейделевский р-н,х.Попасный</t>
  </si>
  <si>
    <t>31:25:0307006:33</t>
  </si>
  <si>
    <t>Белгородская обл.Вейделевский р-н,х.Ковалев</t>
  </si>
  <si>
    <t>31:25:0302005:12</t>
  </si>
  <si>
    <t>Белгородская обл.Вейделевский р-н,с.Ровны,ул.Солнечная 1</t>
  </si>
  <si>
    <t>31:25:0312005:40</t>
  </si>
  <si>
    <t>Белгородская обл.Вейделевский р-н,с.Николаевка,ул.Центральная 19</t>
  </si>
  <si>
    <t>31:25:0305010:63</t>
  </si>
  <si>
    <t>Белгородская обл.Вейделевский р-н,с.Олейники,ул.Светлая 1</t>
  </si>
  <si>
    <t>31:25:0910008:71</t>
  </si>
  <si>
    <t>Белгородская обл.Вейделевский р-н,с.Николаевка</t>
  </si>
  <si>
    <t>31:25:0305009:71</t>
  </si>
  <si>
    <t>Белгородская обл.Вейделевский р-н,п.Викторополь,ул.А.С.Кулика 15</t>
  </si>
  <si>
    <t>31:25:0907002:42</t>
  </si>
  <si>
    <t>Белгородская обл.Вейделевский р-н,с.Долгое</t>
  </si>
  <si>
    <t>31:25:0111007:58</t>
  </si>
  <si>
    <t>31:25:0111007:33</t>
  </si>
  <si>
    <t>Белгородская обл.Вейделевский р-н,с.Куликовы  Липяги,ул.Мира 45</t>
  </si>
  <si>
    <t>31:25:0603002:25</t>
  </si>
  <si>
    <t>Белгородская обл.Вейделевский р-н,с.Бльшие  Липяги,ул.Молодежная 6</t>
  </si>
  <si>
    <t>31:25:0603004:6</t>
  </si>
  <si>
    <t>Белгородская обл.Вейделевский р-н,с.Солонцы.</t>
  </si>
  <si>
    <t>31:25:1101004:8</t>
  </si>
  <si>
    <t>Белгородская обл.Вейделевский р-н,х.Попов,ул.Парковая,1</t>
  </si>
  <si>
    <t>31:25:0912001:106</t>
  </si>
  <si>
    <t>31:25:0903001:60</t>
  </si>
  <si>
    <t>Белгородская обл.Вейделевский р-н,п.Вейделевка,ул.Народная 11/1</t>
  </si>
  <si>
    <t>31:25:0803046:36</t>
  </si>
  <si>
    <t>Белгородская обл.Вейделевский р-н,п.Вейделевка,ул.Пушкинская 20/2</t>
  </si>
  <si>
    <t>31:25:0803046:39</t>
  </si>
  <si>
    <t>Белгородская обл.Вейделевский р-н,п.Вейделевка,ул.Пушкинская 20/1</t>
  </si>
  <si>
    <t>31:25:0803046:38</t>
  </si>
  <si>
    <t>Белгородская обл.Вейделевский р-н,п.Вейделевка,ул.Пушкинская 19/1</t>
  </si>
  <si>
    <t>31:25:0803046:40</t>
  </si>
  <si>
    <t>Белгородская обл.Вейделевский р-н,п.Вейделевка,ул.Пушкинская 19/2</t>
  </si>
  <si>
    <t>31:25:0803046:41</t>
  </si>
  <si>
    <t>Белгородская обл.Вейделевский р-н,с.Белый Колодезь</t>
  </si>
  <si>
    <t>31:25:1004009:53</t>
  </si>
  <si>
    <t>Белгородская обл.Вейделевский р-н,в границах колхоза "Светлый путь"</t>
  </si>
  <si>
    <t>31:25:0000000:130</t>
  </si>
  <si>
    <t>31:25:0903001:52</t>
  </si>
  <si>
    <t>Белгородская обл.Вейделевский р-н,п.Вейделевка,ул.Центральная 20</t>
  </si>
  <si>
    <t>31:25:0803037:45</t>
  </si>
  <si>
    <t>Белгородская обл.Вейделевский р-н,в границах АОЗТ "Викторополь"</t>
  </si>
  <si>
    <t>31:25:0000000:133</t>
  </si>
  <si>
    <t>Белгородская обл.Вейделевский р-н,п.Викторополь,ул.Садовая 34/1</t>
  </si>
  <si>
    <t>31:25:0907003:62</t>
  </si>
  <si>
    <t>Белгородская обл.Вейделевский р-н,п.Вейделевка,ул.Центральная 32а</t>
  </si>
  <si>
    <t>31:25:0803037:38</t>
  </si>
  <si>
    <t>Белгородская обл.Вейделевский р-н,п.Опытный ,ул.Сиреневая 4/2</t>
  </si>
  <si>
    <t>31:25:0903001:62</t>
  </si>
  <si>
    <t>Белгородская обл.Вейделевский р-н,п.Опытный ,ул.Сиреневая 4/6</t>
  </si>
  <si>
    <t>31:25:0903001:63</t>
  </si>
  <si>
    <t>Белгородская обл.Вейделевский р-н,п.Викторополь,ул.Садовая 34/5</t>
  </si>
  <si>
    <t>31:25:0907003:58</t>
  </si>
  <si>
    <t>Белгородская обл.Вейделевский р-н,п.Опытный ,ул.Мирная, 14/3</t>
  </si>
  <si>
    <t>31:25:0903001:23</t>
  </si>
  <si>
    <t>Белгородская обл.Вейделевский р-н,п.Викторополь,ул.Садовая 41/4</t>
  </si>
  <si>
    <t>31:25:0907007:6</t>
  </si>
  <si>
    <t>Белгородская обл.Вейделевский р-н,п.Викторополь,ул.Садовая 34/3</t>
  </si>
  <si>
    <t>31:25:0907003:60</t>
  </si>
  <si>
    <t>Белгородская обл.Вейделевский р-н,п.Вейделевка,ул.Пушкинская ,29</t>
  </si>
  <si>
    <t>31:25:0803046:112</t>
  </si>
  <si>
    <t>31:25:0803046:113</t>
  </si>
  <si>
    <t>31:25:0803046:158</t>
  </si>
  <si>
    <t>Белгородская обл.Вейделевский р-н,п.Викторополь,ул.Садовая 35/2</t>
  </si>
  <si>
    <t>31:25:0907007:22</t>
  </si>
  <si>
    <t>Белгородская обл.Вейделевский р-н,х.Орлов,ул.Майская 3/2</t>
  </si>
  <si>
    <t>31:25:0905003:30</t>
  </si>
  <si>
    <t>Белгородская обл.Вейделевский р-н,п.Опытный ,ул.Сиреневая, 7/2</t>
  </si>
  <si>
    <t>31:25:0903001:51</t>
  </si>
  <si>
    <t>31:25:0907003:137</t>
  </si>
  <si>
    <t>Белгородская обл.Вейделевский р-н,п.Викторополь,ул.Парковая ,2</t>
  </si>
  <si>
    <t>31:25:0907003:138</t>
  </si>
  <si>
    <t>31:25:0907003:139</t>
  </si>
  <si>
    <t>31:25:0907003:140</t>
  </si>
  <si>
    <t>Белгородская обл.Вейделевский р-н,п.Опытный ,ул.Мирная 6/1</t>
  </si>
  <si>
    <t>31:25:0903001:11</t>
  </si>
  <si>
    <t>Белгородская обл.Вейделевский р-н,п.Опытный ,ул.Мирная 6/3</t>
  </si>
  <si>
    <t>31:25:0903001:9</t>
  </si>
  <si>
    <t>Белгородская обл.Вейделевский р-н,п.Опытный ,ул.Мирная 6/4</t>
  </si>
  <si>
    <t>31:25:0903001:265</t>
  </si>
  <si>
    <t xml:space="preserve">Белгородская обл.Вейделевский р-н,п.Опытный </t>
  </si>
  <si>
    <t>31:25:0903001:245</t>
  </si>
  <si>
    <t>Белгородская обл.Вейделевский р-н,п.Опытный ,ул.Сиреневая 6/1</t>
  </si>
  <si>
    <t>31:25:0903001:65</t>
  </si>
  <si>
    <t>31:25:0903001:66</t>
  </si>
  <si>
    <t>Белгородская обл.Вейделевский р-н,п.Опытный ,ул.Сиреневая 6/4</t>
  </si>
  <si>
    <t>31:25:0903001:68</t>
  </si>
  <si>
    <t>Белгородская обл.Вейделевский р-н,п.Опытный ,ул.Сиреневая 6/3</t>
  </si>
  <si>
    <t>31:25:0903001:67</t>
  </si>
  <si>
    <t>Белгородская обл.Вейделевский р-н,п.Опытный ,ул.Сиреневая 6/5</t>
  </si>
  <si>
    <t>31:25:0903001:69</t>
  </si>
  <si>
    <t>31:25:0903001:50</t>
  </si>
  <si>
    <t>31:25:0903001:64</t>
  </si>
  <si>
    <t>Белгородская обл.Вейделевский р-н,в границах ЗАО "Должанское"</t>
  </si>
  <si>
    <t>31:25:0000000:245</t>
  </si>
  <si>
    <t>Белгородская обл.Вейделевский р-н,п.Викторополь ,ул.Садовая 37/1</t>
  </si>
  <si>
    <t>31:250907007:18</t>
  </si>
  <si>
    <t>Белгородская обл.Вейделевский р-н,п.Опытный ,ул.Сиреневая 4/5</t>
  </si>
  <si>
    <t>31:25:0903001:243</t>
  </si>
  <si>
    <t>Белгородская обл.Вейделевский р-н,п.Опытный ,ул.Мирный 8/3</t>
  </si>
  <si>
    <t>31:25:0903001:5</t>
  </si>
  <si>
    <t>31:25:0907007:117</t>
  </si>
  <si>
    <t>Белгородская обл.Вейделевский р-н,п.Викторополь,ул.Садовая 35/4</t>
  </si>
  <si>
    <t>31:25:0907007:20</t>
  </si>
  <si>
    <t>Белгородская обл.Вейделевский р-н,п.Опытный ,ул.Сиреневая 5/5</t>
  </si>
  <si>
    <t>31:25:0903001:54</t>
  </si>
  <si>
    <t>31:25:0907004:39</t>
  </si>
  <si>
    <t>Белгородская обл.Вейделевский р-н,п.Викторополь,ул.Садовая 41/5</t>
  </si>
  <si>
    <t>31:25:0907007:5</t>
  </si>
  <si>
    <t>Белгородская обл.Вейделевский р-н,п.Викторополь,ул.Садовая 37/2</t>
  </si>
  <si>
    <t>31:25:0907007:13</t>
  </si>
  <si>
    <t>Белгородская обл.Вейделевский р-н,п.Опытный ,ул.Сиреневая 5/4</t>
  </si>
  <si>
    <t>31:25:0903001:57</t>
  </si>
  <si>
    <t>Белгородская обл.Вейделевский р-н,п.Викторополь,ул.Народная 11/1</t>
  </si>
  <si>
    <t>31:25:0907004:42</t>
  </si>
  <si>
    <t>Белгородская обл.Вейделевский р-н,п.Викторополь,ул.Садовая 41/1</t>
  </si>
  <si>
    <t>31:25:0907007:9</t>
  </si>
  <si>
    <t>31:25:0907007:4</t>
  </si>
  <si>
    <t>Белгородская обл.Вейделевский р-н,п.Викторополь,ул.Мира 57/2</t>
  </si>
  <si>
    <t>31:25:0907004:97</t>
  </si>
  <si>
    <t>Белгородская обл.Вейделевский р-н,п.Викторополь,ул.Мира 57/5</t>
  </si>
  <si>
    <t>31:25:0907004:95</t>
  </si>
  <si>
    <t>Белгородская обл.Вейделевский р-н,п.Опытный ,ул.Мирная 6/2</t>
  </si>
  <si>
    <t>31:25:0903001:350</t>
  </si>
  <si>
    <t>Белгородская обл.Вейделевский р-н,в границах ЗАО" Рус Агро-Центральное"</t>
  </si>
  <si>
    <t>31:25:0000000:365</t>
  </si>
  <si>
    <t>Белгородская обл.Вейделевский р-н,в границах ЗАО" Рус Агро-Победа"</t>
  </si>
  <si>
    <t>31:25:0508002:31</t>
  </si>
  <si>
    <t>Белгородская обл.Вейделевский р-н,в границах АОЗТ" Дегтяренское"</t>
  </si>
  <si>
    <t>31:25:0000000:372</t>
  </si>
  <si>
    <t>31:25:0803038:292</t>
  </si>
  <si>
    <t>Белгородская обл.Вейделевский р-н,п.Вейделевка,ул.Центральная</t>
  </si>
  <si>
    <t>31:25:0803037:302</t>
  </si>
  <si>
    <t>31:25:0501003:5</t>
  </si>
  <si>
    <t>31:25:0102002:30</t>
  </si>
  <si>
    <t>Белгородская обл.Вейделевский р-н,п.Вейделевка,ул.Центральная 24</t>
  </si>
  <si>
    <t>31:25:0803037:54</t>
  </si>
  <si>
    <t>31:25:0803029:84</t>
  </si>
  <si>
    <t>31:25:0102002:89</t>
  </si>
  <si>
    <t>Белгородская обл.Вейделевский р-н,п.Вейделевка,ул.Мира  ,83</t>
  </si>
  <si>
    <t>31:25:0803043:557</t>
  </si>
  <si>
    <t>31:25:0803043:558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</si>
  <si>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г.08.09.2007г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</si>
  <si>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г.11.06.2009г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</si>
  <si>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г.26.08.2009г</t>
  </si>
  <si>
    <t>Соглашение о выкупе жил. помещения путем предост.др.жил.помещения № 13 от 17.07.2014   .28.07.2014 г</t>
  </si>
  <si>
    <t>2.1.</t>
  </si>
  <si>
    <t>2.2.</t>
  </si>
  <si>
    <t>2.3.</t>
  </si>
  <si>
    <t>2.4.</t>
  </si>
  <si>
    <t>1093126000440 (ИНН 3105004150, деятельность спортивных объектов)</t>
  </si>
  <si>
    <t>3. Муниципальные автономные учреждения</t>
  </si>
  <si>
    <t>4.1.</t>
  </si>
  <si>
    <t>4.2.</t>
  </si>
  <si>
    <t>4.3.</t>
  </si>
  <si>
    <t>4.4.</t>
  </si>
  <si>
    <t>4.5.</t>
  </si>
  <si>
    <t>4.6.</t>
  </si>
  <si>
    <t>Управление
АПК, природопользования и развития  сельских территорий  администрации
Вейделевского района (Шевченко С.А.
т.5-42-31)</t>
  </si>
  <si>
    <t>Управление социальной защиты населения администрации Вейделевского района (Черноволова М.П.
т.5-47-95)</t>
  </si>
  <si>
    <t>5. Муниципальные учреждения образования</t>
  </si>
  <si>
    <t xml:space="preserve">1023102155966 (ИНН 3105002307) </t>
  </si>
  <si>
    <t>1023102158034 (ИНН 3105002522)</t>
  </si>
  <si>
    <t>1023102154910 (ИНН 3105002385)</t>
  </si>
  <si>
    <t>1023102161543 (ИНН 3105001906)</t>
  </si>
  <si>
    <t>1023102158628 (ИНН 3105002360)</t>
  </si>
  <si>
    <t>1023105157528 (ИНН 3105002459)</t>
  </si>
  <si>
    <t>1023102158463 (ИНН 3105002515)</t>
  </si>
  <si>
    <t>1023102158474 (ИНН 3105002508)</t>
  </si>
  <si>
    <t>1023102156483 (ИНН 3105002427)</t>
  </si>
  <si>
    <t>1023102158420 (ИНН 3105002392)</t>
  </si>
  <si>
    <t>1023102159046 (ИНН 3105002473)</t>
  </si>
  <si>
    <t>1023102155988 (ИНН 3105002410)</t>
  </si>
  <si>
    <t>1023102158584 (ИНН 3105002498)</t>
  </si>
  <si>
    <t>1023102155955 (ИНН 3105002836)</t>
  </si>
  <si>
    <t>1023102161576 (ИНН 3105003075)</t>
  </si>
  <si>
    <t>1023102153865 (ИНН 3105002963)</t>
  </si>
  <si>
    <t>1023102154118 (ИНН 3105002949)</t>
  </si>
  <si>
    <t>1023102153227 (ИНН 3105002890)</t>
  </si>
  <si>
    <t>1023102160058 (ИНН 3105002770)</t>
  </si>
  <si>
    <t>1023102159080 (ИНН 3105002829)</t>
  </si>
  <si>
    <t>1023102154294 (ИНН 3105003004)</t>
  </si>
  <si>
    <t>1033108200036 (ИНН 3105003068)</t>
  </si>
  <si>
    <t>1033108200344 (ИНН 3105003170)</t>
  </si>
  <si>
    <t>1023102158518 (ИНН 3105002794)</t>
  </si>
  <si>
    <t>1023102153975 (ИНН 3105002970)</t>
  </si>
  <si>
    <t>Муниципальное общеобразовательное учреждение «Большелипяговская средняя общеобразовательная школа Вейделевского района Белгородской области» (Выскребенцева Анжелика Владимировна)</t>
  </si>
  <si>
    <t>«Муниципальное общеобразовательное учреждение «Закутчанская средняя общеобразовательная школа Вейделевского района Белгородской области» (Решетняк Елена Михайловна)</t>
  </si>
  <si>
    <t>Муниципальное общеобразовательное учреждение «Малакеевская средняя общеобразовательная школа Вейделевского района Белгородской области» (Федурина Валентина Егоровна)</t>
  </si>
  <si>
    <t>Муниципальное общеобразовательное учреждение  «Кубраковская основная общеобразовательная школа Вейделевского района Белгородской области» (Великородняя Наталья Григорьевна)</t>
  </si>
  <si>
    <t>Муниципальное дошкольное образовательное учреждение  «Детский сад с. Белый Колодезь  Вейделевского района Белгородской области» (Блинова Татьяна Афанасьевна)</t>
  </si>
  <si>
    <t>Муниципальное дошкольное образовательное учреждение  «Детский сад №1 комбинированного типа п. Вейделевка» Вейделевского района Белгородской области» (Козаченко Юлия Владимировна)</t>
  </si>
  <si>
    <t>Муниципальное дошкольное образовательное учреждение  «Детский сад с. Закутское Вейделевского района Белгородской области» (Орлова Ольга Петровна)</t>
  </si>
  <si>
    <t>Муниципальное дошкольное образовательное учреждение  «Детский сад с Зенино Вейделевского района Белгородской области» (Кириллова Наталья Ивановна)</t>
  </si>
  <si>
    <t>Муниципальное дошкольное образовательное учреждение  «Детский сад с. Малакеево Вейделевского района Белгородской области» (Решетняк Елена Вячеславовна)</t>
  </si>
  <si>
    <t>Муниципальное дошкольное образовательное учреждение  «Детский  сад п.Опытный  Вейделевского района Белгородской области» (Роговая Наталья Владимировна)</t>
  </si>
  <si>
    <t>Муниципальное дошкольное образовательное учреждение  «Детский  сад х.Попов Вейделевского района Белгородской области» (Гузеева Наталья Михайловна)</t>
  </si>
  <si>
    <t>Муниципальное дошкольное образовательное учреждение  «Детский сад с Ровны Вейделевского района Белгородской области» (Захарова Ольга Петровна)</t>
  </si>
  <si>
    <t>Муниципальное дошкольное образовательное учреждение  «Детский сад с. Солонцы  Вейделевского района Белгородской области» (Крутоголова Елена Васильевна)</t>
  </si>
  <si>
    <t>Муниципальное дошкольное образовательное «Центр развития ребенка – детский сад «Радуга» Вейделевского района Белгородской области» (Страхова Нина Ивановна)</t>
  </si>
  <si>
    <t>Муниципальное общеобразовательное учреждение «Викторопольская средняя общеобразовательная школа Вейделевского района Белгородской области» (Маркова Ирина Анатольевна)</t>
  </si>
  <si>
    <t>Муниципальное общеобразовательное учреждение «Дегтяренская средняя общеобразовательная школа Вейделевского района Белгородской области» (Дегтярева Татьяна Юрьевна)</t>
  </si>
  <si>
    <t>5.1.</t>
  </si>
  <si>
    <t>5.2.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</si>
  <si>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</si>
  <si>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</si>
  <si>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</si>
  <si>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</si>
  <si>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</si>
  <si>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</si>
  <si>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</si>
  <si>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</si>
  <si>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5.13.</t>
  </si>
  <si>
    <t>5.14.</t>
  </si>
  <si>
    <t>5.16.</t>
  </si>
  <si>
    <t>5.17.</t>
  </si>
  <si>
    <t>5.18.</t>
  </si>
  <si>
    <t>5.19.</t>
  </si>
  <si>
    <t>5.20.</t>
  </si>
  <si>
    <t>5.22.</t>
  </si>
  <si>
    <t>5.23.</t>
  </si>
  <si>
    <t>5.24.</t>
  </si>
  <si>
    <t>5.25.</t>
  </si>
  <si>
    <t>5.26.</t>
  </si>
  <si>
    <t>5.27.</t>
  </si>
  <si>
    <t>5.28.</t>
  </si>
  <si>
    <t>6. Муниципальные учреждения культуры</t>
  </si>
  <si>
    <t>6.1.</t>
  </si>
  <si>
    <t>6.2.</t>
  </si>
  <si>
    <t>6.3.</t>
  </si>
  <si>
    <t>6.4.</t>
  </si>
  <si>
    <t>6.5.</t>
  </si>
  <si>
    <t>1113126000987 (ИНН3105004294)</t>
  </si>
  <si>
    <t>1043108201322 (ИНН 3105003082)</t>
  </si>
  <si>
    <t>1053108214554 (ИНН 3105003646)</t>
  </si>
  <si>
    <t>1113126000998 (ИНН 3105004304)</t>
  </si>
  <si>
    <t>1053108214521 (ИНН 3105003614)</t>
  </si>
  <si>
    <t xml:space="preserve">
</t>
  </si>
  <si>
    <t>Муниципальное казенное учреждение культуры Вейделевского района «Вейделевский краеведческий музей» (Ушатова Марина
 Михайловна)</t>
  </si>
  <si>
    <t>Муниципальное казенное учреждение управления культуры Вейделевского района «Районный организационно-методический центр» (Мироненко Наталья Ивановна)</t>
  </si>
  <si>
    <t>Новый владелец (балансодержатель)</t>
  </si>
  <si>
    <t>МКУ «Вейделевский физкультурно-оздоровительный комплекс» (Харитонов О.А.,  5-48-50)</t>
  </si>
  <si>
    <t>Сведения об установлен-ных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</si>
  <si>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31:25:0803044:241</t>
  </si>
  <si>
    <t>Автомобиль HYUNDAI  SOLARIS, инв.номер 00000000000000000010,2012 г., ГРН Н 957 КН</t>
  </si>
  <si>
    <t>04.04.2014 г.</t>
  </si>
  <si>
    <t>Акт приема-передачи основных средств №47 от 31.03.2014 г.</t>
  </si>
  <si>
    <t>Акт приема-передачи основных средств №45 от 31.03.2014 г.</t>
  </si>
  <si>
    <t>Автомобиль HYUNDAI  SOLARIS, инв.номер 00000000000000000008,2012 г., ГРН Н 956 КН</t>
  </si>
  <si>
    <t>Акт приема-передачи основных средств №48 от 31.03.2014 г.</t>
  </si>
  <si>
    <t>Акт приема-передачи основных средств №49 от 31.03.2014 г.</t>
  </si>
  <si>
    <t>Распоряжение администрации Вейделевского района №401 от 04.04.2014 г.</t>
  </si>
  <si>
    <t>Автомобиль  Лада 212140, инв.номер 00000000000000000063, 2008 г., ГРН Н 526 УН</t>
  </si>
  <si>
    <t>Акт приема-передачи основных средств №42 от 31.03.2014 г.</t>
  </si>
  <si>
    <t>Акт приема-передачи основных средств №37 от 31.03.2014 г.</t>
  </si>
  <si>
    <t>Акт приема-передачи основных средств №43 от 31.03.2014 г.</t>
  </si>
  <si>
    <t>Акт приема-передачи основных средств от 31.03.2014 г.</t>
  </si>
  <si>
    <t>Акт приема-передачи основных средств №41 от 31.03.2014 г.</t>
  </si>
  <si>
    <t>Автомобиль СНЕVROLET Laveti, инв.номер 00000000000000000061, 2010 г., ГРН А 228 АА</t>
  </si>
  <si>
    <t xml:space="preserve">Муниципальный контракт 0126300007816000099-0583310-01 от 19.08.2016 г.  </t>
  </si>
  <si>
    <t>24.08.2016 г.</t>
  </si>
  <si>
    <t xml:space="preserve">Муниципальный контракт 0126300007816000099-0583310-01 от 19.08.2016 г. </t>
  </si>
  <si>
    <t>24.08.2016г.</t>
  </si>
  <si>
    <t xml:space="preserve">Решение о принятии в мун.собств. муниц. района "Вейд.р-н"из соб.гор.пос. "Поселок Вейделевка" имущ. Компл. МКУ Вейд.ФОК №3 от 31.12.2014 г. Решение о внес.изм.в реш. Муниц. совета Вей.р-на №3 от 31.12.14 г.№11 от 28.04.2015 г. Акт приема-пер. муниц. Имущ. от 31.12.14 г </t>
  </si>
  <si>
    <t>19.12.2016г.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</si>
  <si>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г.Решение Вейд.районного Совета нар. Деп. №47 от 19.08.1992 г.Распор. адм.Вейд. р-на№ 418 от 19.04.2012 г.</t>
  </si>
  <si>
    <t>03.10.2016 г.</t>
  </si>
  <si>
    <t>Распоряжение адм. Вейд.района №1157 от 08.11.16 г.,распор.адм. Вейд. района №349 от 07.04.2015 г.</t>
  </si>
  <si>
    <t>21.11.2016 г.</t>
  </si>
  <si>
    <t xml:space="preserve">Наименование  
недвижимого имущества
</t>
  </si>
  <si>
    <t>Белгородская обл.Вейделевский р-н,п.Вейделевка, ул.Первомайская,7</t>
  </si>
  <si>
    <t>Белгородская обл.Вейделевский р-н,п.Вейделевка,ул. Мира,83</t>
  </si>
  <si>
    <t>Белгородская обл., Вейделевский р-н, х.Ромахово</t>
  </si>
  <si>
    <t>19.05.2016 г.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</si>
  <si>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г.Решение Вейд.районного Совета нар. Деп. №47 от 19.08.1992 г.Распор. адм.Вейд. р-на№ 357 от 22.04.2016 г.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</si>
  <si>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г.Решение Вейд.районного Совета нар. Деп. №47 от 19.08.1992 г.Распор. адм.Вейд. р-на№ 972 от 28.09.2015 г.</t>
  </si>
  <si>
    <t>03.06.2016 г.</t>
  </si>
  <si>
    <t>21.03.2016г.</t>
  </si>
  <si>
    <t>Распоряжение админ.Вейд.района Белг.обл.№1585 от 07.11.2013 г. Договор купли-продажи №2 от 23.08.2010 г.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</si>
  <si>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г.Решение Вейд.районного Совета нар. Деп. №47 от 19.08.1992 г.</t>
  </si>
  <si>
    <t>05.02.2016 г.</t>
  </si>
  <si>
    <t>Решение малого совета Вейд. районного совета нар. депутатов №47 от 19.08.1992 г.</t>
  </si>
  <si>
    <t>24.12.2015 г.</t>
  </si>
  <si>
    <t>Белгородская обл.Вейделевский р-н,п.Вейделевка,ул.Мира, 63Б</t>
  </si>
  <si>
    <t xml:space="preserve">Распоряжение адм. Вейд.района №1079 от 20.10.15 г св-во о рег.права серия 31-АБ№571339 от 11.12.08. </t>
  </si>
  <si>
    <t>16.11.2015 г.</t>
  </si>
  <si>
    <t xml:space="preserve">Распоряжение адм. Вейд.района №1078 от 20.10.15 г св-во о рег.права серия 31-АБ№461608 от 20.09.08. </t>
  </si>
  <si>
    <t>Св-во о рег.права серия 31-АБ №259585 от 13.10.07 г.</t>
  </si>
  <si>
    <t>29.08.2015 г.</t>
  </si>
  <si>
    <t>Соглашение о выкупе жил. помещения путем предост.др.жил.помещения № 67  от 06.09.2014   .</t>
  </si>
  <si>
    <t>Договор дарения зем.доли от 09.02.2005г.</t>
  </si>
  <si>
    <t>30.03.2005 г.</t>
  </si>
  <si>
    <t>Договор купли-продажи зем.уч. с наход. на нем жилым домом  №3299 от 31.08.2001 г. .</t>
  </si>
  <si>
    <t>06.09.2001г</t>
  </si>
  <si>
    <t xml:space="preserve">Договор купли-продажи с распол. на нем жил. домом от 28.09.2004 г. </t>
  </si>
  <si>
    <t>26.11.2004 г</t>
  </si>
  <si>
    <t xml:space="preserve">Договор купли-продажи с распол. на нем жил. домом от 06.12.2004 г. </t>
  </si>
  <si>
    <t>24.12.2004 г</t>
  </si>
  <si>
    <t xml:space="preserve">Договор купли-продажи с распол. на нем жил. домом от 04.08.2004 г. </t>
  </si>
  <si>
    <t>13.09.2004 г</t>
  </si>
  <si>
    <t>24.07.2014 г</t>
  </si>
  <si>
    <t>Соглашение о выкупе жил. помещения путем предост.др.жил.помещения № 15 от 17.07.2014 г.</t>
  </si>
  <si>
    <t xml:space="preserve">договор дарения зем.доли от 28.01.2005 г. </t>
  </si>
  <si>
    <t>28.03.2005 г.</t>
  </si>
  <si>
    <t xml:space="preserve">договор дарения зем.доли от 27.01.2005 г. </t>
  </si>
  <si>
    <t>07.08.2014 г</t>
  </si>
  <si>
    <t>Соглашение о выкупе жил. помещения путем предост.др.жил.помещения № 41 от 22.07.2014 г.</t>
  </si>
  <si>
    <t>24.09.2002 г.</t>
  </si>
  <si>
    <t xml:space="preserve">Договор купли-продажи зем. уч.с распол. на нем жил. домом № зпрег. В реестре за 2 от 20.06.2002 г. </t>
  </si>
  <si>
    <t>01.08.2014 г</t>
  </si>
  <si>
    <t>Соглашение о выкупе жил. помещения путем предост.др.жил.помещения № 5 от 25.07.2014   г.</t>
  </si>
  <si>
    <t xml:space="preserve">Договор купли-продажи с распол. на нем жил. домом от 16.04.2004 г. </t>
  </si>
  <si>
    <t>13.05.2004 г</t>
  </si>
  <si>
    <t>ФЗ "О внес.изм.в зем.код.РФ",ФЗ" О гос.рег.права на недвиж. имущ. и сдел. с ним №55-ФЗ от 17.04.06 г.</t>
  </si>
  <si>
    <t>24.04.2007 г</t>
  </si>
  <si>
    <t xml:space="preserve">Договор купли-продажи № 11 от 18.09.2007 г. </t>
  </si>
  <si>
    <t>19.10.07 г</t>
  </si>
  <si>
    <t xml:space="preserve">Договор купли-продажи № 18 от 16.10.2007 г. </t>
  </si>
  <si>
    <t>15.11.07 г</t>
  </si>
  <si>
    <t xml:space="preserve">Договор купли-продажи № 20 от 23.10.2007 г. </t>
  </si>
  <si>
    <t>21.11.07 г</t>
  </si>
  <si>
    <t xml:space="preserve">Договор купли-продажи № 27 от 23.11.2007 г. </t>
  </si>
  <si>
    <t>20.12.07 г</t>
  </si>
  <si>
    <t xml:space="preserve">Соглашение физ.лиц-участн.дол.собств. о выделе зем.уч.в счет долей  в общей собств. на зем.уч. из земельс/х назн. от 12.01.2005 г. </t>
  </si>
  <si>
    <t>22.07.2005 г</t>
  </si>
  <si>
    <t xml:space="preserve">Договор купли-продажи № 48 от 04.03.2008 г. </t>
  </si>
  <si>
    <t>29.03.08 г</t>
  </si>
  <si>
    <t xml:space="preserve">Договор купли-продажи № 93 от 22.09.2008 г. </t>
  </si>
  <si>
    <t>08.10.08 г</t>
  </si>
  <si>
    <t xml:space="preserve">Договор купли-продажи № 84 от 19.08.2008 г. </t>
  </si>
  <si>
    <t>12.09.08 г</t>
  </si>
  <si>
    <t xml:space="preserve">Договор купли-продажи № 94 от 22.09.2008 г. </t>
  </si>
  <si>
    <t xml:space="preserve">Соглашение физ.лиц-участн.дол.собств. о выделе зем.уч.в счет долей  в общей собств. на зем.уч. из земельс/х назн. от 11.01.2005 г. </t>
  </si>
  <si>
    <t>02.08.2005 г</t>
  </si>
  <si>
    <t xml:space="preserve">Договор купли-продажи жил. дома с зем.уч. от 03.08.2007 г. Дата  рег. 17.08..07 г. </t>
  </si>
  <si>
    <t>05.10.2007 г</t>
  </si>
  <si>
    <t>Соглашение о выкупе жил. помещения путем предост.др.жил.помещения № 5 от 25.07.2014  г .</t>
  </si>
  <si>
    <t xml:space="preserve">Договор дарения зем.доли от 31.03.2005 г. </t>
  </si>
  <si>
    <t>29.04.2005 г.</t>
  </si>
  <si>
    <t>Св-во о праве на на следство по завещанию серия 31 АА № 397993 от 26.03.2010 г.</t>
  </si>
  <si>
    <t>16.04.2010 г.</t>
  </si>
  <si>
    <t xml:space="preserve">Договор дарения зем.доли от 28.01.2005 г. </t>
  </si>
  <si>
    <t>20.02.2006 г.</t>
  </si>
  <si>
    <t xml:space="preserve">Договор дарения зем.доли от 28.03.2005 г. </t>
  </si>
  <si>
    <t>02.08.2014 г</t>
  </si>
  <si>
    <t>Соглашение о выкупе жил. помещения путем предост.др.жил.помещения № 36 от 21.07.2014 г.</t>
  </si>
  <si>
    <t xml:space="preserve">Договор дарения зем.доли от 22.06.2005 г. </t>
  </si>
  <si>
    <t>22.07.2005 г.</t>
  </si>
  <si>
    <t xml:space="preserve">Договор купли-продажи № 1 от 23.08.2010 г. </t>
  </si>
  <si>
    <t>03.09.10 г</t>
  </si>
  <si>
    <t xml:space="preserve">Договор купли-продажи № 2 от 23.08.2010 г. </t>
  </si>
  <si>
    <t xml:space="preserve">Решение сессии малого совета Вейд. р-на нар.деп.Бел. обл.№47 от 19.08.1992 г.Решение восьмой сессии совета третьего созыва Вейд. Район. Совета №4 от 18.05.05 г. </t>
  </si>
  <si>
    <t>24.08.2012 г.</t>
  </si>
  <si>
    <t>ФЗ "О внес.изм.в зем.код.РФ",ФЗ" О гос.рег.права на недвиж. имущ. и сдел. с ним  и признание утрат.силу отд. полож. Законод.актов РФ №53-ФЗ от 15.04.06 г.</t>
  </si>
  <si>
    <t>24.08.2012г</t>
  </si>
  <si>
    <t xml:space="preserve">Договор дарения зем.доли от 20.06.2005 г. </t>
  </si>
  <si>
    <t xml:space="preserve">Договор дарения зем.доли от 24.03.2005 г. </t>
  </si>
  <si>
    <t>23.04.2005 г.</t>
  </si>
  <si>
    <t>27.09.10 г</t>
  </si>
  <si>
    <t>Соглашение о выкупе жил. помещения путем предост.др.жил.помещения № 35 от 21.07.2014   .</t>
  </si>
  <si>
    <t>29.07.2014 г</t>
  </si>
  <si>
    <t>Соглашение о выкупе жил. помещения путем предост.др.жил.помещения № 64 от 29.07.2014   .</t>
  </si>
  <si>
    <t>05.08.2014 г</t>
  </si>
  <si>
    <t>Соглашение о выкупе жил. помещения путем предост.др.жил.помещения № 7 от 16.07.2014   .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</si>
  <si>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</t>
  </si>
  <si>
    <t>08.09.2007г</t>
  </si>
  <si>
    <t xml:space="preserve">Наименование  
объекта 
недвижимого имущества
</t>
  </si>
  <si>
    <t xml:space="preserve">Адрес (местоположение) недвижимого имущества </t>
  </si>
  <si>
    <t>Площадь, протяженность и (или) иные параметры и др.</t>
  </si>
  <si>
    <t>ед. из.</t>
  </si>
  <si>
    <t>Кадастровый номер муниципального недвижимого имущества</t>
  </si>
  <si>
    <t>ПОДРАЗДЕЛ 1.5. ПЕРЕЧЕНЬ ВЫБЫВШЕГО ИМУЩЕСТВА ПО СОСТОЯНИЮ НА 01.01.2017 ГОДА</t>
  </si>
  <si>
    <t>Наименование акционерного общества - эмитента, основной государственный регистрационный номер</t>
  </si>
  <si>
    <t>Количество акций, выпущенных акционерным обществом (с указанием привилегированных акций), размер доли в уставном капитале, принадлежащей муниципальному образованию ( в процентах)</t>
  </si>
  <si>
    <t>ПОДРАЗДЕЛ 2.2. АКЦИИ АКЦИОНЕРНЫХ ОБЩЕСТВ</t>
  </si>
  <si>
    <t>п…..</t>
  </si>
  <si>
    <t>ПОДРАЗДЕЛ 2.3.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</si>
  <si>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основной государственный регистрационный номер</t>
  </si>
  <si>
    <t>Размер уставного (складочного) капитала хозяйственного общества, товарищества и доли  муниципального образования в уставном (складочном) капитале (в процентах)</t>
  </si>
  <si>
    <t>2.5.</t>
  </si>
  <si>
    <t>1123126000557 (ИНН 310500433685.32, предоставление социльных услуг)</t>
  </si>
  <si>
    <t>1143126000192 (ИНН 3105004375, проведение расследований и обеспечение безопасности)</t>
  </si>
  <si>
    <t>1023102157979 (ИНН 3105001007)</t>
  </si>
  <si>
    <t>1023102157539 (ИНН 3105001092)</t>
  </si>
  <si>
    <t>1023102157980 (ИНН 3105000998)</t>
  </si>
  <si>
    <t xml:space="preserve">1023102159068 (ИНН 3105001455) </t>
  </si>
  <si>
    <t>1023102155790 (ИНН 3105001078)</t>
  </si>
  <si>
    <t>1023102153293 (ИНН 3105001021)</t>
  </si>
  <si>
    <t>паспорт ТС: серия № АА 884961</t>
  </si>
  <si>
    <t>01.10.2014 г.</t>
  </si>
  <si>
    <t>11.06.2009 г.</t>
  </si>
  <si>
    <t>11.06.2009г.</t>
  </si>
  <si>
    <t>13.06.2009г</t>
  </si>
  <si>
    <t>26.08.2009г</t>
  </si>
  <si>
    <t>14.12.09 г.</t>
  </si>
  <si>
    <t>Договор купли-продажи части жил.дома с зем.уч.от 01.12.09 г.</t>
  </si>
  <si>
    <t>Договор купли-продажи части жил.дома с зем.уч.от 03.12.09 г.</t>
  </si>
  <si>
    <t>17.12.09 г.</t>
  </si>
  <si>
    <t>16.12.09 г.</t>
  </si>
  <si>
    <t>30.12.2009 г.</t>
  </si>
  <si>
    <t>Св-во о гос.рег.права от 23.04.05 г.,соглашение о выделе зем.уч. От 24.02.10 г.</t>
  </si>
  <si>
    <t>24.03.10 г.</t>
  </si>
  <si>
    <t>Соглашение о выкупе жил. помещения путем предост.др.жил.помещения № 40 от 22.07.2014   .</t>
  </si>
  <si>
    <t>30.07.2014 г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</si>
  <si>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г.,Распоряжение адм.Вейд.района  №1612 от 15.11.2013 г..распоряжение адм. Вейд.района № 1678 от 25.11.2013 г.</t>
  </si>
  <si>
    <t>03.12.13 г.</t>
  </si>
  <si>
    <t>Соглашение о выкупе жил. помещения путем предост.др.жил.помещения № 69 от 02.09.2014   .</t>
  </si>
  <si>
    <t>13.09.2014 г</t>
  </si>
  <si>
    <t>Соглашение о выкупе жил. помещения путем предост.др.жил.помещения № 68 от 28.08.2014   .</t>
  </si>
  <si>
    <t>02.09.2014 г</t>
  </si>
  <si>
    <t>Соглашение о выкупе жил. помещения путем предост.др.жил.помещения № 69 от 28.08.2014   .</t>
  </si>
  <si>
    <t>Соглашение о выкупе жил. помещения путем предост.др.жил.помещения № 25 от 28.07.2014   .</t>
  </si>
  <si>
    <t>Соглашение о выкупе жил. помещения путем предост.др.жил.помещения № 42 от 22.07.2014   .</t>
  </si>
  <si>
    <t>Соглашение о выкупе жил. помещения путем предост.др.жил.помещения № 18 от 17.07.2014   .</t>
  </si>
  <si>
    <t>Соглашение о выкупе жил. помещения путем предост.др.жил.помещения № 29 от 18.07.2014   .</t>
  </si>
  <si>
    <t>Соглашение о выкупе жил. помещения путем предост.др.жил.помещения № 28 от 18.07.2014   .</t>
  </si>
  <si>
    <t>Соглашение о выкупе жил. помещения путем предост.др.жил.помещения № 46 от 24.07.2014   .</t>
  </si>
  <si>
    <t>31.07.2014 г</t>
  </si>
  <si>
    <t>Соглашение о выкупе жил. помещения путем предост.др.жил.помещения № 44 от 23.07.2014   .</t>
  </si>
  <si>
    <t xml:space="preserve">Распоряжение админ. Вейд.р-на №1586 от </t>
  </si>
  <si>
    <t>07.11.13 г</t>
  </si>
  <si>
    <t>Соглашение о выкупе жил. помещения путем предост.др.жил.помещения № 10 от 16.07.2014   .</t>
  </si>
  <si>
    <t>Соглашение о выкупе жил. помещения путем предост.др.жил.помещения № 48т 24.06.2014   .</t>
  </si>
  <si>
    <t>Соглашение о выкупе жил. помещения путем предост.др.жил.помещения № 47т 24.06.2014   .</t>
  </si>
  <si>
    <t>Соглашение о выкупе жил. помещения путем предост.др.жил.помещения № 34т 21.07.2014   .</t>
  </si>
  <si>
    <t>Соглашение о выкупе жил. помещения путем предост.др.жил.помещения № 23  от 18.07.2014   .</t>
  </si>
  <si>
    <t>Соглашение о выкупе жил. помещения путем предост.др.жил.помещения № 66  от 30.07.2014   .</t>
  </si>
  <si>
    <t>06.08.2014 г</t>
  </si>
  <si>
    <t>Соглашение о выкупе жил. помещения путем предост.др.жил.помещения № 2  от 03.07.2015   .</t>
  </si>
  <si>
    <t>08.07.2015 г</t>
  </si>
  <si>
    <t>Соглашение о выкупе жил. помещения путем предост.др.жил.помещения № 1  от 01.07.2014   .</t>
  </si>
  <si>
    <t>Соглашение о выкупе жил. помещения путем предост.др.жил.помещения № 30  от 18.07.2014   .</t>
  </si>
  <si>
    <t>Соглашение о выкупе жил. помещения путем предост.др.жил.помещения № 20  от 17.07.2014   .</t>
  </si>
  <si>
    <t>26.07.2014 г</t>
  </si>
  <si>
    <t>309720, Белгородская область,
Вейделевский р-н, п.Вейделевка, ул. Гайдара д.1,  пом.2</t>
  </si>
  <si>
    <t>1023102157539 (ИНН 3105004343, прочая деятельность по обеспечению безопасности в чрезвычайных ситуациях)</t>
  </si>
  <si>
    <t>Постановление администрации Вейделевского района №122 от 20.06.2013 года "О создании Муниципального казённого  учреждения "Единая дежурно-диспетчерская служба Вейделевского района Белгородской области" и утверждении его Устава"</t>
  </si>
  <si>
    <t xml:space="preserve">Размер уставного
фонда (для муниципальных унитарных
предприятий), тыс. руб.
</t>
  </si>
  <si>
    <t>Постановление главы администарции Вейделевского района №325 от 12.07.2002 г. "Об управлении финансов и налоговой политики администрации района и его штатном расписании"</t>
  </si>
  <si>
    <t>Свидетельство о внесении записи а ЕГРЮЛ от 20.11.2002 г.</t>
  </si>
  <si>
    <t>Решение поселкового собрания городского поселения "Поселок Вейделевка" муниципального района "Вейделевский район" Белгородской области от 30 июня 2009 года № 2 "О создании МУ Вейделевский ФОК"</t>
  </si>
  <si>
    <t xml:space="preserve">Решение о принятии в мун.собств. муниц. района "Вейд.р-н"из соб.гор.пос. "Поселок Вейделевка" имущ. Компл. МКУ Вейд.ФОК №3 от 31.12.2014 г. Решение о внес.изм.в реш. муниц. совета Вей.р-на №3 от 31.12.14 г. №11 от 28.04.2015 г. Акт приема-пер. муниц. имущ. от 31.12.14 г </t>
  </si>
  <si>
    <t>Помещение №1</t>
  </si>
  <si>
    <t>Помещение №2</t>
  </si>
  <si>
    <t>Помещение №3</t>
  </si>
  <si>
    <t>Помещение №5</t>
  </si>
  <si>
    <t>Помещение №6</t>
  </si>
  <si>
    <t>Помещение №7</t>
  </si>
  <si>
    <t>Помещение №8</t>
  </si>
  <si>
    <t>Помещение №9</t>
  </si>
  <si>
    <t>Постановление Администрации Вейделевского района Белгородской области №16 от 7февраля 2011года Ореорганизации МУК "Вейделевский культурно-методический центр"</t>
  </si>
  <si>
    <t>Распоряжение Управления культуры администрации Белгородской области № 701 от 06.12.1995 г  Постановление Главы Вейделевского района Белгородской области от 11 января 1996 года №9</t>
  </si>
  <si>
    <t>Решение №291 Об открытии краеведческого музея в пос. Вейделевка Протокол №12 заседания исполнительного комитета Вейделевского районнного Совета депутатов трудящихся Белгородской области от 9 августа 1977 года (архивная выписка)</t>
  </si>
  <si>
    <t>Приказ заведующего отделом культуры Вейделевского райисполкома №34 от 18 ноября 1977 года</t>
  </si>
  <si>
    <t>Постановление главы Вейделевского района №63 от 31.03.1993 года</t>
  </si>
  <si>
    <t>Кондиционер в сборе,  инв.номер ВА0000000016, год выпуска 2006 г.</t>
  </si>
  <si>
    <t>Система доступа контроля, инв.номер ВА0000000216, год выпуска 2008 г.</t>
  </si>
  <si>
    <t>Принтер лазерный,  инв.номер 010110021, год выпуска 1994 г.</t>
  </si>
  <si>
    <t xml:space="preserve">Доска копирующая,инв.номер ОС 2010110200, год выпуска 2006 г. </t>
  </si>
  <si>
    <t xml:space="preserve">Кресло театральное (на 128 мест) , инв.номер ОС 010110084, год выпуска 2005 г. </t>
  </si>
  <si>
    <t xml:space="preserve">Светильник, инв.номер ОС 010110086, год выпуска 2005 г. </t>
  </si>
  <si>
    <t xml:space="preserve">Стенка мебельная, инв.номер ОС 010110016, год выпуска 2002 г. </t>
  </si>
  <si>
    <t xml:space="preserve">Набор мебельный, инв.номер ОС ВА0000000117, год выпуска 2006 г.  </t>
  </si>
  <si>
    <t xml:space="preserve">Спортивный тренажер СВС-14, инв.номерОСЗА0000001260, год выпуска 2015 г.   </t>
  </si>
  <si>
    <t xml:space="preserve">Винтовка пневматическая Вальтер, инв.номер ОСЗА0000000286, год выпуска 2012 г.   </t>
  </si>
  <si>
    <t>Мини АТС, инв. номер 21010600146, год выпуска 2008 г.</t>
  </si>
  <si>
    <t>Ферма баскетбольная передвижная, складная, инв. номер 87460001, год выпуска 2015 г.</t>
  </si>
  <si>
    <t>Ферма баскетбольная передвижная, складная, инв. номер 87460002, год выпуска 2015 г.</t>
  </si>
  <si>
    <t>Ринг боксерский на помосте, инв. номер 87460015, год выпуска 2015г.</t>
  </si>
  <si>
    <t>Ворота для гандбола, инв. номер 87460026, год выпуска 2015г.</t>
  </si>
  <si>
    <t>Доржка беговая, инв. номер 87460110, год выпуска 2015 г.</t>
  </si>
  <si>
    <t>Доржка беговая, инв. номер 87460111, год выпуска 2015 г.</t>
  </si>
  <si>
    <t>Тренажер эллиптический, инв. номер 87460112, год выпуска 2015 г.</t>
  </si>
  <si>
    <t>Велотренажер, инв. номер 87460113, год выпуска 2015 г.</t>
  </si>
  <si>
    <t>Степпер, инв. номер 87460114, год выпуска 2015 г.</t>
  </si>
  <si>
    <t>Велоэргометр, инв. номер 87460115, год выпуска 2015 г.</t>
  </si>
  <si>
    <t>Ковер-покрытие для худ. Гимнастики, инв. номер 87460040, год выпуска 2015 г.</t>
  </si>
  <si>
    <t>Тренажер эллиптический наклонный, инв. номер 87460116, год выпуска 2015 г.</t>
  </si>
  <si>
    <t>Тренажер силовой "сгибание рук-бицепс сидя", инв. номер 87460117, год выпуска 2015 г.</t>
  </si>
  <si>
    <t>Тренажер силовой "верхняя тяга для мышц спины", инв. номер 87460118, год выпуска 2015 г.</t>
  </si>
  <si>
    <t>Тренажер силовой "гребная тяга сидя с упором ногами для мышц", инв. номер 87460119, год выпуска 2015 г.</t>
  </si>
  <si>
    <t>Тренажер силовой "жим от груди сидя", инв. номер 87460120, год выпуска 2015 г.</t>
  </si>
  <si>
    <t>Тренажер силовой "жим от плеч сидя", инв. номер 87460121, год выпуска 2015 г.</t>
  </si>
  <si>
    <t>Тренажер силовой "отжимание на брусьях", инв. номер 87460122, год выпуска 2015 г.</t>
  </si>
  <si>
    <t>Тренажер силовой "разгибание ног сидя", инв. номер 87460123, год выпуска 2015 г.</t>
  </si>
  <si>
    <t>Тренажер силовой "сгибание ног сидя", инв. номер 87460124, год выпуска 2015 г.</t>
  </si>
  <si>
    <t>Тренажер силовой "жим ногами нагружаемый дисками", инв. номер 87460125, год выпуска 2015 г .</t>
  </si>
  <si>
    <t>Тренажер силовой "пресс нагружаемый дисками", инв. номер 87460129, год выпуска 2015 г.</t>
  </si>
  <si>
    <t>Тренажер универсальный для инвалидов-калясочников, инв. номер 87460129, год выпуска 2015 г.</t>
  </si>
  <si>
    <t>Тренажер универсальный для инвалидов-калясочников, инв. номер 87460130, год выпуска 2015 г.</t>
  </si>
  <si>
    <t>Тренажер силовой, инв. номер 87460131, год выпуска 2015 г.</t>
  </si>
  <si>
    <t>Тренажер силовой, инв. номер 87460132, год выпуска 2015 г.</t>
  </si>
  <si>
    <t>Тренажер силовой, инв. номер 87460133, год выпуска 2015 г.</t>
  </si>
  <si>
    <t>Тренажер силовой, инв. номер 87460136, год выпуска 2015 г.</t>
  </si>
  <si>
    <t>Тренажер силовой, инв. номер 87460138, год выпуска 2015 г.</t>
  </si>
  <si>
    <t>Тренажер силовой, инв. номер 87460139, год выпуска 2015 г.</t>
  </si>
  <si>
    <t>Тренажер силовой, инв. номер 87460140, год выпуска 2015 г.</t>
  </si>
  <si>
    <t>Тренажер силовой, инв. номер 87460143, год выпуска 2015 г.</t>
  </si>
  <si>
    <t>Тренажер силовой. инв. номер 87460144, год выпуска 2015 г.</t>
  </si>
  <si>
    <t>Тренажер силовой, инв. номер 87460145, год выпуска 2015 г.</t>
  </si>
  <si>
    <t>Диски олимпийские, инв. номер 87460159, год выпуска 2015 г.</t>
  </si>
  <si>
    <t>Гантели фиксированные, инв. номер 87460160, год выпуска 2015 г.</t>
  </si>
  <si>
    <t>Трибуна мобильная, инв. номер 87460290, год выпуска 2015 г.</t>
  </si>
  <si>
    <t>Спортивный тренажер GW 8, инв. номер 87440693, год выпуска 2015 г.</t>
  </si>
  <si>
    <t xml:space="preserve">Приточная установка, инв. номер 87440699, год выпуска 2015 г. </t>
  </si>
  <si>
    <t>Теплообменник, инв. номер 87440698, год выпуска 2015 г.</t>
  </si>
  <si>
    <t>Теплообменник, инв. номер 87440700, год выпуска 2015 г.</t>
  </si>
  <si>
    <t>Теплообменник, инв. номер 87440701, год выпуска 2015 г.</t>
  </si>
  <si>
    <t>Фильтр, ,инв. номер 87440709, год выпуска 2015 г.</t>
  </si>
  <si>
    <t>Фильтр, ,инв. номер 87440710, год выпуска 2015 г.</t>
  </si>
  <si>
    <t>Фильтр, ,инв. номер 87440711, год выпуска 2015 г.</t>
  </si>
  <si>
    <t xml:space="preserve">Приточная установка, инв. номер 87440713, год выпуска 2015 г. </t>
  </si>
  <si>
    <t>Приточная установка, инв. номер 87440714, год выпуска 2015 г.</t>
  </si>
  <si>
    <t xml:space="preserve">Приточная установка,  инв. номер 87440715, год выпуска 2015 г. </t>
  </si>
  <si>
    <t xml:space="preserve">Приточная установка, инв. номер 87440716, год выпуска 2015 г. </t>
  </si>
  <si>
    <t>Помещение №4 (детский сад)</t>
  </si>
  <si>
    <t xml:space="preserve">Муниципальное бюджетное учреждение культуры «Вейделевский ЦКР» </t>
  </si>
  <si>
    <t>Распоряжение главы администрации  городского поселения "Поселок Вейделевка" №266 от 18.09.2009 г.</t>
  </si>
  <si>
    <t>09.2009 г.</t>
  </si>
  <si>
    <t>31:25:0102002:94</t>
  </si>
  <si>
    <t>п.Вейделевка, ул.Комсомольская, д.15</t>
  </si>
  <si>
    <t>Распоряжение № 1197 от 17.11.2016 г.</t>
  </si>
  <si>
    <t>Мебель для конференц зала, инв. Номер 010110126</t>
  </si>
  <si>
    <t>Здание коровника</t>
  </si>
  <si>
    <t>Вейделевский район, с. Белый Колодезь</t>
  </si>
  <si>
    <t>31:25:1004001:314</t>
  </si>
  <si>
    <t>Нежилое помещение (пристройка роно)</t>
  </si>
  <si>
    <t>п.Вейделевка, ул. Центральная</t>
  </si>
  <si>
    <t>п.Вейделевка, ул. Мира</t>
  </si>
  <si>
    <t>Тренажер GW -1</t>
  </si>
  <si>
    <t>Тренажер GW -4</t>
  </si>
  <si>
    <t>Тренажер GW -12</t>
  </si>
  <si>
    <t>МКУ "ЕДДС Вейделевского района Белгородской области"</t>
  </si>
  <si>
    <t>Муниципальное казенное учреждение «ЕДДС Вейделевского района Белгородской области»</t>
  </si>
  <si>
    <t>п. Вейделевка, ул. Гайдара, 1</t>
  </si>
  <si>
    <t>24.02.2014 г.</t>
  </si>
  <si>
    <t>1.5.</t>
  </si>
  <si>
    <t>1.6.</t>
  </si>
  <si>
    <t>ПОДРАЗДЕЛ 2.3. ДОЛИ (ВКЛАДЫ) В УСТАВНЫХ (СКЛАДОЧНЫХ) КАПИТАЛАХ ХОЗЯЙСТВЕННЫХ ОБЩЕСТВ И ТОВАРИЩЕСТВ ПО СОСТОЯНИЮ НА 01.01.2017 ГОДА</t>
  </si>
  <si>
    <t>ПОДРАЗДЕЛ 2.2. АКЦИИ АКЦИОНЕРНЫХ ОБЩЕСТВ ПО СОСТОЯНИЮ НА 01.01.2017 ГОДА</t>
  </si>
  <si>
    <t>РАЗДЕЛ 2, ПОДРАЗДЕЛ 2.1. ПЕРЕЧЕНЬ МУНИЦИПАЛЬНОГО ДВИЖИМОГО ИМУЩЕСТВА ПО СОСТОЯНИЮ НА 01.01.2016 ГОДА</t>
  </si>
  <si>
    <t>РАЗДЕЛ 1, ПОДРАЗДЕЛ 1.1. ПЕРЕЧЕНЬ МУНИЦИПАЛЬНОГО НЕДВИЖИМОГО ИМУЩЕСТВА  ПО СОСТОЯНИЮ НА 01.01.2017 ГОДА</t>
  </si>
  <si>
    <t>ПОДРАЗДЕЛ  1.2. ПЕРЕЧЕНЬ МУНИЦИПАЛЬНОГО ЖИЛОГО ФОНДА ПО СОСТОЯНИЮ НА 01.01.2017 ГОДА</t>
  </si>
  <si>
    <t>ПОДРАЗДЕЛ  1.3. ПЕРЕЧЕНЬ МУНИЦИПАЛЬНОГО СПЕЦИАЛИЗИРОВАННОГО ЖИЛИЩНОГО ФОНДА ПО СОСТОЯНИЮ НА 01.01.2017 ГОДА</t>
  </si>
  <si>
    <t>ПОДРАЗДЕЛ 1.4. ПЕРЕЧЕНЬ НЕДВИЖИМЫХ ОБЪЕКТОВ, ОТНОСЯЩИХСЯ К  МУНИЦИПАЛЬНОЙ КАЗНЕ ПО СОСТОЯНИЮ НА 01.01.2017 ГОДА</t>
  </si>
  <si>
    <t>ПОДРАЗДЕЛ 1.6. ПЕРЕЧЕНЬ ПРИНЯТОГО ИМУЩЕСТВА ПО СОСТОЯНИЮ НА 01.01.2017 ГОДА</t>
  </si>
  <si>
    <t>ПОДРАЗДЕЛ 2.4.  ПЕРЕЧЕНЬ ДВИЖИМЫХ ОБЪЕКТОВ, ОТНОСЯЩИХСЯ К МУНИЦИПАЛЬНОЙ КАЗНЕ ПО СОСТОЯНИЮ НА 01.01.2017 ГОДА</t>
  </si>
  <si>
    <t>ПОДРАЗДЕЛ 2.5. ПЕРЕЧЕНЬ ОСОБО ЦЕННОГО ДВИЖИМОГО ИМУЩЕСТВА СТОИМОСТЬЮ СВЫШЕ 50 ТЫСЯЧ РУБЛЕЙ ПО СОСТОЯНИЮ НА 01.01.2017 ГОДА</t>
  </si>
  <si>
    <t>5</t>
  </si>
  <si>
    <t>Муниципальные учреждения (раздел 3)</t>
  </si>
  <si>
    <t>Муниципальные автономные предприятия (раздел 3)</t>
  </si>
  <si>
    <t>Органы местного самоуправления (раздел 3)</t>
  </si>
  <si>
    <t>Муниципальные учреждения  образования (раздел 3)</t>
  </si>
  <si>
    <t>Муниципальные учреждения  культуры ( раздел 3)</t>
  </si>
  <si>
    <t>Муниципальное имущество, составляющее казну муниципального района «Вейделевский  район» (подраздел 1.4., подраздел 2.4.)</t>
  </si>
  <si>
    <t>Муниципальные  предприятия  (раздел 3)</t>
  </si>
  <si>
    <t>Реестровый номер</t>
  </si>
  <si>
    <t>18.01.2017 г.</t>
  </si>
  <si>
    <t>аренда, Алексеевка -Агроинвест</t>
  </si>
  <si>
    <t>04.05.2016 г.</t>
  </si>
  <si>
    <t>Постановление №8 от 11.02.2014 г.</t>
  </si>
  <si>
    <t>Постановление №715 от 30.11.2004 г.</t>
  </si>
  <si>
    <t>Постановление №31 от 03.02.1992 г.</t>
  </si>
  <si>
    <t>РАЗДЕЛ 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МУНИЦИПАЛЬНЫЙ РАЙОН «ВЕЙДЕЛЕВСКИЙ РАЙОН»  ЯВЛЯЕТСЯ УЧРЕДИТЕЛЕМ (УЧАСТНИКОМ),  ПО СОСТОЯНИЮ НА 01.01.2017 ГОДА</t>
  </si>
  <si>
    <t>24.04.2007г</t>
  </si>
  <si>
    <t>31:25:0803036:479</t>
  </si>
  <si>
    <t>Соглашение о выкупе жил. помещения путем предост.др.жил.помещения № 37  от 21.07.2014   .</t>
  </si>
  <si>
    <t>Соглашение о выкупе жил. помещения путем предост.др.жил.помещения № 38  от 21.07.2014   .</t>
  </si>
  <si>
    <t>Соглашение о выкупе жил. помещения путем предост.др.жил.помещения № 26  от 18.07.2014   .</t>
  </si>
  <si>
    <t>Соглашение о выкупе жил. помещения путем предост.др.жил.помещения № 43  от 22.07.2014   .</t>
  </si>
  <si>
    <t>Соглашение о выкупе жил. помещения путем предост.др.жил.помещения № 21 от 18.07.2014   .</t>
  </si>
  <si>
    <t>Соглашение о выкупе жил. помещения путем предост.др.жил.помещения № 53 от 25.07.2014   .</t>
  </si>
  <si>
    <t>Соглашение о выкупе жил. помещения путем предост.др.жил.помещения № 4 от 15.07.2014   .</t>
  </si>
  <si>
    <t>24.09.2014г</t>
  </si>
  <si>
    <t>Соглашение о выкупе жил. помещения путем предост.др.жил.помещения № 8 от 16.07.2014   .</t>
  </si>
  <si>
    <t>Соглашение о выкупе жил. помещения путем предост.др.жил.помещения № 39 от 22.07.2014   .</t>
  </si>
  <si>
    <t>Соглашение о выкупе жил. помещения путем предост.др.жил.помещения № 22 от 18.07.2014   .</t>
  </si>
  <si>
    <t>Соглашение о выкупе жил. помещения путем предост.др.жил.помещения № 14 от 17.07.2014   .</t>
  </si>
  <si>
    <t>Соглашение о выкупе жил. помещения путем предост.др.жил.помещения № 11 от 17.07.2014   .</t>
  </si>
  <si>
    <t>Соглашение о выкупе жил. помещения путем предост.др.жил.помещения № 16 от 17.07.2014   .</t>
  </si>
  <si>
    <t>Распоряжение Правительства Белгородской области о передаче областного имущества в мун. Собств. № 100-рп от 14.03.2016 г.</t>
  </si>
  <si>
    <t>Соглашение о выкупе жил. помещения путем предост.др.жил.помещения № 6 от 16.07.2014   .</t>
  </si>
  <si>
    <t>Приложение к Соглашению о выделе зем.уч.№1 от 15.11.2010 г.Протокол общего собрания участников дол. собствен.на зем.уч. Из земель с/х назначения от 11.11.2006 г.</t>
  </si>
  <si>
    <t>14.01.2011 г.</t>
  </si>
  <si>
    <t>27.10.2010г</t>
  </si>
  <si>
    <t>Соглашение о выкупе жил. помещения путем предост.др.жил.помещения № 32 от 18.07.2014   .</t>
  </si>
  <si>
    <t>11.06.2009г</t>
  </si>
  <si>
    <t>Соглашение о выкупе жил. помещения путем предост.др.жил.помещения № 17 от 17.07.2014   .</t>
  </si>
  <si>
    <t>12.01.2009г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</si>
  <si>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</t>
  </si>
  <si>
    <t>.12.01.2009г</t>
  </si>
  <si>
    <t xml:space="preserve">Решение правообладателей о преобр.объектов недвиж. от 14.11.08 г. </t>
  </si>
  <si>
    <t>16.12.08 г.</t>
  </si>
  <si>
    <t>11.12.2008г</t>
  </si>
  <si>
    <t>30.10.2008г</t>
  </si>
  <si>
    <t>.30.10.2008г</t>
  </si>
  <si>
    <t>Соглашение о выкупе жил. помещения путем предост.др.жил.помещения № 2 от 15.07.2014   г.Доп.согл. к согл. №2 о выкупе жил.помещ. путем пред.др.жил.помещ. от 15.07.2014 от 28.07.14 г..</t>
  </si>
  <si>
    <t>.08.09.2007г</t>
  </si>
  <si>
    <t>Соглашение о выкупе жил. помещения путем предост.др.жил.помещения № 619 от 17.07.2014   .</t>
  </si>
  <si>
    <t>Соглашение о выкупе жил. помещения путем предост.др.жил.помещения № 31 от 18.07.2014   .</t>
  </si>
  <si>
    <t>Соглашение о выкупе жил. помещения путем предост.др.жил.помещения № 27 от 18.07.2014   .</t>
  </si>
  <si>
    <t>14.03.2008г</t>
  </si>
  <si>
    <t>21.05.2008г</t>
  </si>
  <si>
    <t>Соглашение о выкупе жил. помещения путем предост.др.жил.помещения № 12 от 17.07.2014   .</t>
  </si>
  <si>
    <t>22.05.2008г</t>
  </si>
  <si>
    <t>Соглашение о выкупе жил. помещения путем предост.др.жил.помещения № 45 от 24.07.2014   .</t>
  </si>
  <si>
    <t>Распоряжение админ.гор.посел."Поселок Вейделевка"№104 от 22.03.16 г.</t>
  </si>
  <si>
    <t>12.05.2016 г.</t>
  </si>
  <si>
    <t>31:25:0803037:231</t>
  </si>
  <si>
    <t>Вейделевский район, с. Малакеево, ул. Садовая д.32</t>
  </si>
  <si>
    <t>31:25:0204001:220</t>
  </si>
  <si>
    <t>Танцплощадка с павильоном (сооружение)</t>
  </si>
  <si>
    <t>31:25:0101001:460</t>
  </si>
  <si>
    <t>31:25:0101001:11</t>
  </si>
  <si>
    <t>31:25:0101001:1000</t>
  </si>
  <si>
    <t>договор найма служебного жилого помещения с Маджугиным И. (Вейделевская ЦРБ)</t>
  </si>
  <si>
    <t>п.Вейделевка ул.Гайдара, дом 20А кв.5</t>
  </si>
  <si>
    <t>п.Вейделевка ул.Гайдара, дом 20А кв.6</t>
  </si>
  <si>
    <t>п.Вейделевка ул.Гайдара, дом 20А кв.7</t>
  </si>
  <si>
    <t>п.Вейделевка ул.Гайдара, дом 20А кв.8</t>
  </si>
  <si>
    <t>п.Вейделевка ул.Гайдара, дом 20А кв.9</t>
  </si>
  <si>
    <t>п.Вейделевка ул.Гайдара, дом 20А кв.10</t>
  </si>
  <si>
    <t>п.Вейделевка ул. Октябрьская, дом 98А кв.1</t>
  </si>
  <si>
    <t>31:25:0803036:489</t>
  </si>
  <si>
    <t>31:25:0803036:490</t>
  </si>
  <si>
    <t>31:25:0803036:491</t>
  </si>
  <si>
    <t>31:25:0803036:492</t>
  </si>
  <si>
    <t>31:25:0803036:496</t>
  </si>
  <si>
    <t>31:25:0803036:487</t>
  </si>
  <si>
    <t>31:25:0803024:151</t>
  </si>
  <si>
    <t>часть дома</t>
  </si>
  <si>
    <t>Металлоискатель ВМ611-Х "стандарт" (15 шт.)</t>
  </si>
  <si>
    <t>Аренда</t>
  </si>
  <si>
    <t>РАЗДЕЛ 1.  ПЕРЕЧЕНЬ МУНИЦИПАЛЬНОГО НЕДВИЖИМОГО ИМУЩЕСТВА (НЕЖИЛОЙ ФОНД), НАХОДЯЩЕГОСЯ НА БАЛАНСЕ  МУНИЦИПАЛЬНОГО УЧРЕЖДЕНИЯ (ПРЕДПРИЯТИЯ)  ВЕЙДЕЛЕВСКОГО РАЙОНА  ПО СОСТОЯНИЮ НА 01.01.2018 ГОДА</t>
  </si>
  <si>
    <t>31:25:0312001:174</t>
  </si>
  <si>
    <t>Решение восьмой сессии совета третьего созыва Вейд. Районного совета депутатов Белг. Области №4 от 18.05.2005 г., Решение сессии малого совета Вейделевского районного совета народных депутатов Белг. обл. №47 от 19.08.1992 г.</t>
  </si>
  <si>
    <t>Жилое помещение</t>
  </si>
  <si>
    <t>С. Закутское, ул. Центральная, д. 3, кв. 12</t>
  </si>
  <si>
    <t>31:25:0101001:2709</t>
  </si>
  <si>
    <t>соглашение о выкупе жилого помещения путем предоставления другого жилого помещения №15 от 01.03.2013 г.</t>
  </si>
  <si>
    <t>С. Закутское, ул. Центральная, кв. 10</t>
  </si>
  <si>
    <t>31:25:0505007:331</t>
  </si>
  <si>
    <t>соглашение о выкупе жилого помещения путем предоставления другого жилого помещения №5 от 18.07.2013 г.</t>
  </si>
  <si>
    <t>С. Закутское, ул. Центральная, кв. 9</t>
  </si>
  <si>
    <t>31:25:0505003:400</t>
  </si>
  <si>
    <t>соглашение о выкупе жилого помещения путем предоставления другого жилого помещения №4 от 22.11.2013 г.</t>
  </si>
  <si>
    <t>31:25:0101001:1312</t>
  </si>
  <si>
    <t>С. Закутское, ул. Центральная, кв. 3</t>
  </si>
  <si>
    <t>31:25:0505003:394</t>
  </si>
  <si>
    <t>соглашение о выкупе жилого помещения путем предоставления другого жилого помещения №13 от 01.03.2013 г.</t>
  </si>
  <si>
    <t>????</t>
  </si>
  <si>
    <t>С. Закутское, ул. Центральная, кв. 6</t>
  </si>
  <si>
    <t>31:25:0803036:390</t>
  </si>
  <si>
    <t>31:25:0803043:220</t>
  </si>
  <si>
    <t>31:25:0803043:453</t>
  </si>
  <si>
    <t>31:25:0803043:459</t>
  </si>
  <si>
    <t>31:25:0803028:323</t>
  </si>
  <si>
    <t>31:25:0101001:159</t>
  </si>
  <si>
    <t>п.Викторополь, ул.Садовая, д.41 кв.3</t>
  </si>
  <si>
    <t>Соглашение о выкупе жилог помещения путем предоставления другого помещения №27 от 18.07.2014</t>
  </si>
  <si>
    <t>п. Вейделевка, ул. Центральная, д.32 корпус а</t>
  </si>
  <si>
    <t>31:25:0803037:228</t>
  </si>
  <si>
    <t>31:25:0907001:47</t>
  </si>
  <si>
    <t>п.Викторополь, ул.Садовая, д.41 кв.4</t>
  </si>
  <si>
    <t>Соглашение о выкупе жилог помещения путем предоставления другого помещения №39 от 22.07.2014</t>
  </si>
  <si>
    <t>31:25:0803043:383</t>
  </si>
  <si>
    <t>31:25:0910008:201</t>
  </si>
  <si>
    <t>31:25:0803028:408</t>
  </si>
  <si>
    <t>жилое помещение</t>
  </si>
  <si>
    <t>п. Опытный, ул. Сирененвая, д.5а, 1</t>
  </si>
  <si>
    <t>31:25:0903001:324</t>
  </si>
  <si>
    <t>31:25:0111001:595</t>
  </si>
  <si>
    <t>309720, Белгородская область,
Вейделевский р-н, п.Вейделевка, ул.Центральная, д.32а</t>
  </si>
  <si>
    <t>1043108200904 (ИНН 3105003364, деятельность в области спорта (прочая))</t>
  </si>
  <si>
    <t>2.6.</t>
  </si>
  <si>
    <t xml:space="preserve">МБУ "Вейделевская спортивная школа" </t>
  </si>
  <si>
    <t>Здание дома спорта</t>
  </si>
  <si>
    <t>Вейделевский р-он, п. Викторополь</t>
  </si>
  <si>
    <t>Нежилое помещение 1</t>
  </si>
  <si>
    <t>соглашение о передаче Белоколодезкому сельскму поселению в 2004 году</t>
  </si>
  <si>
    <t>Сооружение спортивная площадка "Газпром детям"</t>
  </si>
  <si>
    <t>п.Вейделевка, ул.Мира, 8</t>
  </si>
  <si>
    <t>Здание детско-юношеской школы</t>
  </si>
  <si>
    <t>Помещение шахматного клуба</t>
  </si>
  <si>
    <t>аренда, почта России</t>
  </si>
  <si>
    <t>Распоряжение №343 25.12.2012 г.</t>
  </si>
  <si>
    <t>часть дома 1</t>
  </si>
  <si>
    <t>31:25:0803046:210</t>
  </si>
  <si>
    <t>31:25:0803046:136</t>
  </si>
  <si>
    <t>31:25:0803028:328</t>
  </si>
  <si>
    <t>п. Вейделевка, ул. Центральная</t>
  </si>
  <si>
    <t>Лазерный дальномер</t>
  </si>
  <si>
    <t>БУСОССЗН «Комплексный центр социального обслуживания населения» (Яворских Л.,5-47-95)</t>
  </si>
  <si>
    <t>Тактильный ящик</t>
  </si>
  <si>
    <t>Прицеп к легковым автомобилям</t>
  </si>
  <si>
    <t>Муниципальное казенное учреждение «ЕДДС»</t>
  </si>
  <si>
    <t>МБУ "Вейделевская спортивная школа"</t>
  </si>
  <si>
    <t>31:25:0803035:135</t>
  </si>
  <si>
    <t>Соглашение о выкупе жил. помещения путем предост.др.жил.помещения № 33 о 18.07.2014 г.</t>
  </si>
  <si>
    <t xml:space="preserve">Договор дарения зем.доли от 28.01.2005г. </t>
  </si>
  <si>
    <t>Белгородская обл.Вейделевский р-н,в границах АОЗТ "Дегтяринское"</t>
  </si>
  <si>
    <t>31:25:0000000:97</t>
  </si>
  <si>
    <t xml:space="preserve">Договор дарения зем.доли от 9.02.2005г. </t>
  </si>
  <si>
    <t>Белгородская обл.Вейделевский р-н,п.Вейделевка,ул.Октябрьская, 80</t>
  </si>
  <si>
    <t>31:25:0803011:17</t>
  </si>
  <si>
    <t>24.04.2007 г.</t>
  </si>
  <si>
    <t>Белгородская обл.Вейделевский р-н, с.Большие Липяги, ул.Мира, 45</t>
  </si>
  <si>
    <t>31:25:0603002:24</t>
  </si>
  <si>
    <t>26.08.2006 г.</t>
  </si>
  <si>
    <t>Белгородская обл.Вейделевский р-н, с.Куликовы Липяги, ул.Пролетарская, 1/2</t>
  </si>
  <si>
    <t>31:25:0604004:1</t>
  </si>
  <si>
    <t>26.08.2009 г.</t>
  </si>
  <si>
    <t>31:25:0903001:20</t>
  </si>
  <si>
    <t>Белгородская обл.Вейделевский р-н,п.Викторополь,ул. Садовая, 35</t>
  </si>
  <si>
    <t>31:25:0907007:164</t>
  </si>
  <si>
    <t>17.02.2017 г.</t>
  </si>
  <si>
    <t>Распоряжение администрации Вейделевского района Белгородской области №1387 от 30.12.2016 г.</t>
  </si>
  <si>
    <t>Белгородская обл.Вейделевский р-н, в границах АО "Центральное"</t>
  </si>
  <si>
    <t>31:25:0801001:91</t>
  </si>
  <si>
    <t>27.06.2017 г.</t>
  </si>
  <si>
    <t>договор пожертвования земельного участка от 28.04.2017 г.</t>
  </si>
  <si>
    <t>Белгородская обл.Вейделевский р-н,п.Викторополь,ул. Садовая, 35а</t>
  </si>
  <si>
    <t>31:25:0907007:165</t>
  </si>
  <si>
    <t>13.04.2017 г.</t>
  </si>
  <si>
    <t>Распоряжение администрации Вейделевского района Белгородской области №206 от 10.03.2017 г.</t>
  </si>
  <si>
    <t>Белгородская обл.Вейделевский р-н,п.Вейделевка,ул. Центральная</t>
  </si>
  <si>
    <t>31:25:0803037:322</t>
  </si>
  <si>
    <t>01.08.2017 г.</t>
  </si>
  <si>
    <t>Распоряжение администрации Вейделевского района Белгородской области №724 от 03.07.2017 г.</t>
  </si>
  <si>
    <t>Белгородская обл.Вейделевский р-н, в границах ЗАО "Рус Агро-Восход"</t>
  </si>
  <si>
    <t>31:25:0311003:28</t>
  </si>
  <si>
    <t>28.09.2017 г.</t>
  </si>
  <si>
    <t>проект межевания земельных участков от 01.04.2017 г.,  Распоряжение администрации Вейделевского района Белгородской области №963 от 23.08.2017 г.</t>
  </si>
  <si>
    <t>31:25:0803037:324</t>
  </si>
  <si>
    <t>19.10.2017 г.</t>
  </si>
  <si>
    <t>Белгородская обл.Вейделевский р-н,с.Закутское,ул. В.И.Рябцева, 12</t>
  </si>
  <si>
    <t>31:25:0505009:28</t>
  </si>
  <si>
    <t>28.08.2017 г.</t>
  </si>
  <si>
    <t>Распоряжение администрации Вейделевского района Белгородской области №777 от 17.07.2017 г.</t>
  </si>
  <si>
    <t>ПОДРАЗДЕЛ 1.4. ПЕРЕЧЕНЬ НЕДВИЖИМЫХ ОБЪЕКТОВ (земельные участки), ОТНОСЯЩИХСЯ К  МУНИЦИПАЛЬНОЙ КАЗНЕ 
ПО СОСТОЯНИЮ НА 01.01.2018 ГОДА</t>
  </si>
  <si>
    <t>п. Вейделевка, пер. Есенина, д.15</t>
  </si>
  <si>
    <t>п. Вейделевка, пер. Есенина, д.15А</t>
  </si>
  <si>
    <t>31:25:0803020:156</t>
  </si>
  <si>
    <t>31:25:0803020:155</t>
  </si>
  <si>
    <t>ВСЕГО</t>
  </si>
  <si>
    <t>Сарычев</t>
  </si>
  <si>
    <t>02.08.2005 г.</t>
  </si>
  <si>
    <t>Белгородская обл.Вейделевский р-н, с.Олейники</t>
  </si>
  <si>
    <t>Общая площадь, кв.м.</t>
  </si>
  <si>
    <t>Кадастровая стоимость всего, руб.</t>
  </si>
  <si>
    <t>Договор дарения зем.доли от 31.03.2005 г. , доля 8,59 га.</t>
  </si>
  <si>
    <t>Св-во о праве на на следство по завещанию серия 31 АА № 397993 от 26.03.2010 г., доля 11,12 га</t>
  </si>
  <si>
    <t>Договор дарения зем.доли от 9.02.2005г. , доля 8,3 га</t>
  </si>
  <si>
    <t>Договор дарения зем.доли от 28.01.2005 г. , 8,0 га доля</t>
  </si>
  <si>
    <t>Договор дарения зем.доли от 28.03.2005 г. , 6,98 га доля</t>
  </si>
  <si>
    <t>Договор дарения зем.доли от 22.06.2005 г. , доля 8,27 га.</t>
  </si>
  <si>
    <t>Договор дарения зем.доли от 20.06.2005 г. , доля 6,98 га.</t>
  </si>
  <si>
    <t>Договор дарения зем.доли от 24.03.2005 г. , доля 11.7 га</t>
  </si>
  <si>
    <t>Распоряжение админ.гор.посел."Поселок Вейделевка"№104 от 22.03.16 г., 122/837 долей</t>
  </si>
  <si>
    <t xml:space="preserve">Соглашение физических лиц - участников долевой собственности о выделе земельного участка в счет долей в общей собственности на земельный участок из земель сельскохозяйственного назначения от 11.01.2005 г., доля 8,7 га. </t>
  </si>
  <si>
    <t>Перечень муниципальных жилых помещений в многоквартирных домах</t>
  </si>
  <si>
    <t>Адрес жилого помещения</t>
  </si>
  <si>
    <t>Площадь помещения, м2</t>
  </si>
  <si>
    <t>Дата возникновения права собственности</t>
  </si>
  <si>
    <t>Наименование населенного пункта, улицы</t>
  </si>
  <si>
    <t>Номер дома</t>
  </si>
  <si>
    <t>Номер квартиры</t>
  </si>
  <si>
    <t>Приложение 1</t>
  </si>
  <si>
    <t>п. Вейделевка, ул. Гайдара</t>
  </si>
  <si>
    <t>8А</t>
  </si>
  <si>
    <t>20А</t>
  </si>
  <si>
    <t xml:space="preserve">п.Вейделевка, ул. Мира </t>
  </si>
  <si>
    <t>85А</t>
  </si>
  <si>
    <t>98А</t>
  </si>
  <si>
    <t>п.Вейделевка, ул. Строителей</t>
  </si>
  <si>
    <t>п.Вейделевка, ул. Комсомольская</t>
  </si>
  <si>
    <t>15А</t>
  </si>
  <si>
    <t>п.Вейделевка,  Октябрьская</t>
  </si>
  <si>
    <t>Перечень муниципальных нежилых помещений в многоквартирных домах</t>
  </si>
  <si>
    <t>Адрес нежилого помещения</t>
  </si>
  <si>
    <t>п. Вейделевка, ул. Комсомольская</t>
  </si>
  <si>
    <t>Приложение 2</t>
  </si>
  <si>
    <t>ипотека</t>
  </si>
  <si>
    <t>31:25:0102002:99</t>
  </si>
  <si>
    <t>31:25:0102002:92</t>
  </si>
  <si>
    <t>поставить в казну</t>
  </si>
  <si>
    <t>31:25:0102002:93</t>
  </si>
  <si>
    <t>31:25:0102002:95</t>
  </si>
  <si>
    <t>31:25:0102002:91</t>
  </si>
  <si>
    <t>31:25:0102002:96</t>
  </si>
  <si>
    <t>31:25:0102002:97</t>
  </si>
  <si>
    <t>31:25:0102002:98</t>
  </si>
  <si>
    <r>
      <t xml:space="preserve">здание почти разрушено, </t>
    </r>
    <r>
      <rPr>
        <u/>
        <sz val="14"/>
        <color theme="1"/>
        <rFont val="Times New Roman"/>
        <family val="1"/>
        <charset val="204"/>
      </rPr>
      <t xml:space="preserve">балансодержатель Вейделевская ЦРБ </t>
    </r>
  </si>
  <si>
    <t>оперативное управление</t>
  </si>
  <si>
    <t>ПЕРЕЧЕНЬ ЗЕМЕЛЬНЫХ УЧАСТКОВ, ОТНОСЯЩИХСЯ К  МУНИЦИПАЛЬНОЙ КАЗНЕ 
ПО СОСТОЯНИЮ НА 01.01.2019 ГОДА</t>
  </si>
  <si>
    <t>ПОДРАЗДЕЛ 1.4. ПЕРЕЧЕНЬ НЕДВИЖИМЫХ ОБЪЕКТОВ, ОТНОСЯЩИХСЯ К  МУНИЦИПАЛЬНОЙ КАЗНЕ 
ПО СОСТОЯНИЮ НА 01.01.2019 ГОДА</t>
  </si>
  <si>
    <t>аренда Интерсити, безвозмезное пользование ЦРБ</t>
  </si>
  <si>
    <t>Распоряжения №357 от 22.04.2016 г.</t>
  </si>
  <si>
    <t>акт приема-передачи</t>
  </si>
  <si>
    <t>безвозмездное пользование "Общество слепых"</t>
  </si>
  <si>
    <t>договор соц.найма</t>
  </si>
  <si>
    <t>у поселений в собственности</t>
  </si>
  <si>
    <t>административное здание, на балансе у поселения (оперативное управление)</t>
  </si>
  <si>
    <t>акт обследования!!!</t>
  </si>
  <si>
    <t>к оформлению ПОСЕЛЕНИЕМ</t>
  </si>
  <si>
    <t>почему не приняли?</t>
  </si>
  <si>
    <t xml:space="preserve"> в реестре у Николаевского поселения</t>
  </si>
  <si>
    <t>здание МДОУ детский сад с. Николаевка, в операвном управлении</t>
  </si>
  <si>
    <t>на балансе администрации поселения в казне, в распоряжении сказано принять безвозмезно в собственность. (Кубраковская администрация отказывается)</t>
  </si>
  <si>
    <t xml:space="preserve">По свидетельству  - Субъект права:муниципальное общеобразовательное учреждение "Луговская                   начальная общеобразовательная школа" ,  Вид права :оперативное управление </t>
  </si>
  <si>
    <t xml:space="preserve">По свидетельству  - Субъект права:муниципальное общеобразовательное учреждение "Луговская начальная общеобразовательная школа" ,  Вид права :оперативное управление </t>
  </si>
  <si>
    <t xml:space="preserve">По свидетельству  - Субъект права:муниципальное общеобразовательное учреждение "Луговская начальная общеобразовательная школа" ,  Вид права :оперативное управление, Кадастровый номер    31:25:00 00 000:0000:000593-00/001:1001/Г 1  Дата выдачи:05.08.2009г. </t>
  </si>
  <si>
    <t>на балансе у Викторопольского с/п</t>
  </si>
  <si>
    <t xml:space="preserve"> ПЕРЕЧЕНЬ МУНИЦИПАЛЬНОГО НЕДВИЖИМОГО ИМУЩЕСТВА </t>
  </si>
  <si>
    <r>
      <t xml:space="preserve">здание почти разрушено, </t>
    </r>
    <r>
      <rPr>
        <u/>
        <sz val="16"/>
        <color theme="1"/>
        <rFont val="Times New Roman"/>
        <family val="1"/>
        <charset val="204"/>
      </rPr>
      <t xml:space="preserve">балансодержатель Вейделевская ЦРБ </t>
    </r>
  </si>
  <si>
    <t>Вейделевский район, п.Викторополь, ул.А.Кулика, д.15</t>
  </si>
  <si>
    <t>жилой дом 2</t>
  </si>
  <si>
    <t>жилой дом 4</t>
  </si>
  <si>
    <t>жилой дом 6</t>
  </si>
  <si>
    <t>жилой дом 8</t>
  </si>
  <si>
    <t>п.Вейделевка ул. Заречная</t>
  </si>
  <si>
    <t>Распоряжение администрации Вейделевского района №1537 от 26.12.2018 г.</t>
  </si>
  <si>
    <t>31:25:0803041:186</t>
  </si>
  <si>
    <t>31:25:0803041:187</t>
  </si>
  <si>
    <t>31:25:0803041:185</t>
  </si>
  <si>
    <t>31:25:0803041:188</t>
  </si>
  <si>
    <t>19.12.2018 г.</t>
  </si>
  <si>
    <t>кв.м (без комнаты №4)</t>
  </si>
  <si>
    <t>Белгородская обл., Вейделевский р-н, п.Опытный, ул.Сиреневая, д.5, кв.8</t>
  </si>
  <si>
    <t>Белгородская обл.Вейделевский р-н,п.Вейделевка,ул.Центральная 53 - Теплосети</t>
  </si>
  <si>
    <t>Распоряжение администрации района №418 от 19.04.2012г.</t>
  </si>
  <si>
    <t>Решение муниципальног осовета №9 от25.10.2016 г.</t>
  </si>
  <si>
    <t>Белгородская обл.Вейделевский р-н, с.Малакеево, ул.Садовая,38</t>
  </si>
  <si>
    <t>Договор дарения зем.доли от 09.02.2005г., доля 7,56 га., общая площадь 9885800 кв.м.</t>
  </si>
  <si>
    <t>договор дарения зем.доли от 28.01.2005 г. (3271400 кв.м.)</t>
  </si>
  <si>
    <t>изменилась площадь</t>
  </si>
  <si>
    <t xml:space="preserve">аренда </t>
  </si>
  <si>
    <t>31:25:0101001:788</t>
  </si>
  <si>
    <t>скважина</t>
  </si>
  <si>
    <t>31:25:0907001:116</t>
  </si>
  <si>
    <t>башня</t>
  </si>
  <si>
    <t>31:25:0803036:262</t>
  </si>
  <si>
    <t>Белгородская обл.Вейделевский р-н,п.Вейделевка, пер. Первомайский, 7</t>
  </si>
  <si>
    <t>сооружеие</t>
  </si>
  <si>
    <t>с.Яропольцы</t>
  </si>
  <si>
    <t>31:25:1203001:147</t>
  </si>
  <si>
    <t>башня Рожновского</t>
  </si>
  <si>
    <t>с.Ровны</t>
  </si>
  <si>
    <t>31:25:0505003:110</t>
  </si>
  <si>
    <t>водонапорная башня</t>
  </si>
  <si>
    <t>31:25:0312001:189</t>
  </si>
  <si>
    <t>площ изм</t>
  </si>
  <si>
    <t xml:space="preserve">п.Вейделевка, ул.Центральная </t>
  </si>
  <si>
    <t>31:25:0803037:326</t>
  </si>
  <si>
    <t>помещение 5</t>
  </si>
  <si>
    <t>31:25:00209001:403</t>
  </si>
  <si>
    <t>Белгородская обл.Вейделевский р-н., с. Ровны</t>
  </si>
  <si>
    <t>31:25:0312005:61</t>
  </si>
  <si>
    <t>решением передан на область</t>
  </si>
  <si>
    <t>распоряжение №1333 от 22.11.2017 г.</t>
  </si>
  <si>
    <t>Белгородская обл.Вейделевский р-н., х.Брянские Липяги</t>
  </si>
  <si>
    <t>31:25:0704008:30</t>
  </si>
  <si>
    <t>распоряжение №290 от 22.03.2018 г.</t>
  </si>
  <si>
    <t>31:25:0704008:31</t>
  </si>
  <si>
    <t>31:25:0704008:32</t>
  </si>
  <si>
    <t>Белгородская обл.Вейделевский р-н,п.Вейделевка,ул. Центральная, 53</t>
  </si>
  <si>
    <t>31:25:0803044:265</t>
  </si>
  <si>
    <t>31:25:0803044:277</t>
  </si>
  <si>
    <t>п. Вейделевка, ул. Мичурина</t>
  </si>
  <si>
    <t>31:25:0803024:183</t>
  </si>
  <si>
    <t>Белгородская обл.Вейделевский р-н., п. Вейделевка, ул. Мичурина</t>
  </si>
  <si>
    <t>31:25:0803024:177</t>
  </si>
  <si>
    <t>31:25:0803037:329</t>
  </si>
  <si>
    <t>распоряжение №743 от 03.07.2018 г.</t>
  </si>
  <si>
    <t>п. Вейделевка, ул. Советская</t>
  </si>
  <si>
    <t>31:25:0803040:50</t>
  </si>
  <si>
    <t>Белгородская обл.Вейделевский р-н,п.Вейделевка,ул. Советская</t>
  </si>
  <si>
    <t>31:25:0803037:330</t>
  </si>
  <si>
    <t>31:25:0000000:490</t>
  </si>
  <si>
    <t>31:25:0803037:299</t>
  </si>
  <si>
    <t>31:25:0803037:332</t>
  </si>
  <si>
    <t>31:25:0803037:333</t>
  </si>
  <si>
    <t>31:25:0803037:337</t>
  </si>
  <si>
    <t>31:25:0803037:334</t>
  </si>
  <si>
    <t>31:25:0803037:335</t>
  </si>
  <si>
    <t>31:25:0803037:336</t>
  </si>
  <si>
    <t>Белгородская обл.Вейделевский р-н,с. Солонцы</t>
  </si>
  <si>
    <t>31:25:1101004:68</t>
  </si>
  <si>
    <t>помещение</t>
  </si>
  <si>
    <t>31:25:0803037:338</t>
  </si>
  <si>
    <t>31:25:0803037:339</t>
  </si>
  <si>
    <t>31:25:0803037:340</t>
  </si>
  <si>
    <t>31:25:0803037:341</t>
  </si>
  <si>
    <t>31:25:0803037:344</t>
  </si>
  <si>
    <t>31:25:0803037:342</t>
  </si>
  <si>
    <t>31:25:0803037:343</t>
  </si>
  <si>
    <t>Белгородская обл.Вейделевский р-н,п.Вейделевка,ул. Центральная, 53 (Водоканал)</t>
  </si>
  <si>
    <t>31:25:0803044:279</t>
  </si>
  <si>
    <t>п. Вейделевка, Надежда 1</t>
  </si>
  <si>
    <t>31:25:0801001:97</t>
  </si>
  <si>
    <t>31:25:0801001:94</t>
  </si>
  <si>
    <t>х. Избушки</t>
  </si>
  <si>
    <t>31:25:0507002:6</t>
  </si>
  <si>
    <t>Белгородская обл.Вейделевский р-н., х. Избушки</t>
  </si>
  <si>
    <t>31:25:0507002:4</t>
  </si>
  <si>
    <t>Белгородская обл.Вейделевский р-н., п. Вейделевка, ул. Октябрьская, 80</t>
  </si>
  <si>
    <t>31:25:0803011:109</t>
  </si>
  <si>
    <t>ФЗ "О внес.изм.в зем.код.РФ",ФЗ" О гос.рег.права на недвиж. имущ. и сдел. с ним  и признание утрат.силу отд. полож. Законод.актов РФ №53-ФЗ от 17.04.06 г., распоряжение адм-ии гор поселения "Поселок Вейделевка" №283 от 25.06.2018 г.</t>
  </si>
  <si>
    <t>х. Нехаевка</t>
  </si>
  <si>
    <t>31:25:0703001:46</t>
  </si>
  <si>
    <t>Белгородская обл.Вейделевский р-н., х. Нехаевка</t>
  </si>
  <si>
    <t>31:25:0507002:5</t>
  </si>
  <si>
    <t>31:25:0703001:45</t>
  </si>
  <si>
    <t>31:25:0305008:17</t>
  </si>
  <si>
    <t>Белгородская обл.Вейделевский р-н., с. Николаевка</t>
  </si>
  <si>
    <t>31:25:0305008:15</t>
  </si>
  <si>
    <t>Белгородская обл.Вейделевский р-н., х.Новорослов</t>
  </si>
  <si>
    <t>31:25:0504002:85</t>
  </si>
  <si>
    <t>х.Новорослов</t>
  </si>
  <si>
    <t>31:25:0504002:198</t>
  </si>
  <si>
    <t>с. Яропольцы</t>
  </si>
  <si>
    <t>31:25:1203001:241</t>
  </si>
  <si>
    <t>Белгородская обл.Вейделевский р-н., с. Яропольцы</t>
  </si>
  <si>
    <t>31:25:1203001:240</t>
  </si>
  <si>
    <t>п. Вейделевка, ул. Октябрьская,80</t>
  </si>
  <si>
    <t>31:25:0803011:110</t>
  </si>
  <si>
    <t>с. Большие Липяги</t>
  </si>
  <si>
    <t>31:25:0603008:2</t>
  </si>
  <si>
    <t>Белгородская обл.Вейделевский р-н., с. Б. Липяги</t>
  </si>
  <si>
    <t>31:25:0603008:1</t>
  </si>
  <si>
    <t>31:25:0603002:141</t>
  </si>
  <si>
    <t>31:25:0603002:140</t>
  </si>
  <si>
    <t>с. Банкино</t>
  </si>
  <si>
    <t>31:25:0403001:16</t>
  </si>
  <si>
    <t>Белгородская обл.Вейделевский р-н., с. Банкино</t>
  </si>
  <si>
    <t>31:25:0403001:12</t>
  </si>
  <si>
    <t>31:25:0403003:170</t>
  </si>
  <si>
    <t>31:25:0305014:5</t>
  </si>
  <si>
    <t>31:25:0305014:4</t>
  </si>
  <si>
    <t>Решение Вейд.районного Совета нар. Деп. №47 от 19.08.1992 г., ФЗ "О введении в действие Зем кодекса РФ" №137 от 25.10.2001 г.</t>
  </si>
  <si>
    <t>п. Вейделевка, Надежда 2</t>
  </si>
  <si>
    <t>31:25:0801001:98</t>
  </si>
  <si>
    <t>Белгородская обл.Вейделевский р-н., п. Вейделевка Надежда 1</t>
  </si>
  <si>
    <t>Белгородская обл.Вейделевский р-н., п. Вейделевка Надежда 2</t>
  </si>
  <si>
    <t>31:25:0801001:95</t>
  </si>
  <si>
    <t>здание подсобное</t>
  </si>
  <si>
    <t>31:25:0803044:283</t>
  </si>
  <si>
    <t>с. Б. Колодезь</t>
  </si>
  <si>
    <t>31:25:1004013:210</t>
  </si>
  <si>
    <t>Белгородская обл.Вейделевский р-н.,с. Белый Колодезь</t>
  </si>
  <si>
    <t>31:25:1004013:209</t>
  </si>
  <si>
    <t>31:25:1202007:55</t>
  </si>
  <si>
    <t>Белгородская обл.Вейделевский р-н., с. Клименки</t>
  </si>
  <si>
    <t>31:25:1202007:54</t>
  </si>
  <si>
    <t>31:25:1202003:133</t>
  </si>
  <si>
    <t>31:25:1202003:132</t>
  </si>
  <si>
    <t>31:25:0504001:3</t>
  </si>
  <si>
    <t>31:25:0504001:2</t>
  </si>
  <si>
    <t>31:25:0507002:7</t>
  </si>
  <si>
    <t>31:25:0312007:1</t>
  </si>
  <si>
    <t>31:25:0101001:1081</t>
  </si>
  <si>
    <t>31:25:0111001:596</t>
  </si>
  <si>
    <t>здание бывшей школы</t>
  </si>
  <si>
    <t>Вейделевский район, с.Николаевка</t>
  </si>
  <si>
    <t>31:25:0101001:1508</t>
  </si>
  <si>
    <t>31:25:0405003:168</t>
  </si>
  <si>
    <t>изм стоимость</t>
  </si>
  <si>
    <t>пользование</t>
  </si>
  <si>
    <t xml:space="preserve">склад деревянный </t>
  </si>
  <si>
    <t>Белгородская обл.Вейделевский р-н,п.Вейделевка,ул. Октябрьская (Водоканал)</t>
  </si>
  <si>
    <t>Белгородская обл.Вейделевский р-н,п.Вейделевка,ул. Центральная, 53 Теплосети</t>
  </si>
  <si>
    <t>п.Вейделевка, ул. Центральная, д.10/1</t>
  </si>
  <si>
    <t>Система оповещения автоматизированная, инв. номер ОС3А0000000571</t>
  </si>
  <si>
    <t>31:25:0803036:258</t>
  </si>
  <si>
    <t>31:25:0907003:167</t>
  </si>
  <si>
    <t>31:25:0907007:147</t>
  </si>
  <si>
    <t>квартира</t>
  </si>
  <si>
    <t>Балансовая стоимость, тыс.руб</t>
  </si>
  <si>
    <t>Управление финансов и налоговой политики администрации Вейделевского района (Масютенко Г.Н.
т.5-54-62)</t>
  </si>
  <si>
    <t>Постановление Администрации Вейделевского района Белгородской области №16 от 7 февраля 2011 года Ореорганизации МУК "Вейделевский культурно-методический центр"</t>
  </si>
  <si>
    <t xml:space="preserve">Наименование движимого имущества  </t>
  </si>
  <si>
    <t>п.Вейделевка, ул.Мира, 14</t>
  </si>
  <si>
    <t>Прогнозный план</t>
  </si>
  <si>
    <t>Муниципальное общеобразовательное учреждение «Белоколодезская  средняя общеобразовательная школа Вейделевского района Белгородской области» (Артемова Татьяна Викторовна)</t>
  </si>
  <si>
    <t>Муниципальное общеобразовательное учреждение «Николаевская средняя общеобразовательная школа Вейделевского района Белгородской области» (Зарудняя Елена Александровна)</t>
  </si>
  <si>
    <t>Муниципальное общеобразовательное учреждение  «Солонцинская средняя общеобразовательная школа Вейделевского района Белгородской области» (Мазурова Наталья Александровна)</t>
  </si>
  <si>
    <t>Муниципальное общеобразовательное учреждение «Ровновская основная  общеобразовательная школа Вейделевского района Белгородской области» (Божко Валентина Александровна)</t>
  </si>
  <si>
    <t>Муниципальное дошкольное образовательное учреждение  «Детский сад п. Викторополь Вейделевского района Белгородской области» (Бут Ольга Александровна)</t>
  </si>
  <si>
    <t>1023102153865 (ИНН 31050004350)</t>
  </si>
  <si>
    <t>МОУ "Белоколодезская средняя общеобразовательная школа Вейделевского района Белгородской области"</t>
  </si>
  <si>
    <t xml:space="preserve">Управление образования администрации Вейделевского района </t>
  </si>
  <si>
    <t>МОУ "Большелипяговская средняя общеобразовательная школа Вейделевского района Белгородской области"</t>
  </si>
  <si>
    <t>МОУ "Викторопольская средняя общеобразовательная школа Вейделевского района Белгородской области"</t>
  </si>
  <si>
    <t>МОУ "Дегтяренская средняя общеобразовательная школа Вейделевского района Белгородской области"</t>
  </si>
  <si>
    <t>МОУ "Должанская средняя общеобразовательная школа имени Дементьева А.А. Вейделевского района Белгородской области"</t>
  </si>
  <si>
    <t>МОУ "Закутчанская средняя общеобразовательная школа Вейделевского района Белгородской области"</t>
  </si>
  <si>
    <t>МОУ "Зенинская средняя общеобразовательная школа Вейделевского района Белгородской области"</t>
  </si>
  <si>
    <t>МОУ "Клименковская средняя общеобразовательная школа Вейделевского района Белгородской области"</t>
  </si>
  <si>
    <t>МОУ "Кубраковская средняя общеобразовательная школа Вейделевского района Белгородской области"</t>
  </si>
  <si>
    <t>МОУ "Малакеевская средняя общеобразовательная школа Вейделевского района Белгородской области"</t>
  </si>
  <si>
    <t>МОУ "Николаевская средняя общеобразовательная школа Вейделевского района Белгородской области"</t>
  </si>
  <si>
    <t>МОУ "Ровновская средняя общеобразовательная школа Вейделевского района Белгородской области"</t>
  </si>
  <si>
    <t>МОУ "Солонцинская средняя общеобразовательная школа Вейделевского района Белгородской области"</t>
  </si>
  <si>
    <t>МДОУ "детский сад с. Белый Колодезь Вейделевского района Белгородской области"</t>
  </si>
  <si>
    <t>МДОУ "детский сад №1 п. Вейделевка Вейделевского района Белгородской области"</t>
  </si>
  <si>
    <t>МДОУ "детский сад "Непоседа" п. Вейделевка Вейделевского района Белгородской области"</t>
  </si>
  <si>
    <t>МДОУ "детский сад  п. Викторополь Вейделевского района Белгородской области"</t>
  </si>
  <si>
    <t>МДОУ "детский сад  с. Закутское Вейделевского района Белгородской области"</t>
  </si>
  <si>
    <t>МДОУ "детский сад  с. Долгое Вейделевского района Белгородской области"</t>
  </si>
  <si>
    <t>МДОУ "детский сад  с. Зенино Вейделевского района Белгородской области"</t>
  </si>
  <si>
    <t>МДОУ "детский сад  с. Малакеево Вейделевского района Белгородской области"</t>
  </si>
  <si>
    <t>МДОУ "детский сад  с. Ровны Вейделевского района Белгородской области"</t>
  </si>
  <si>
    <t>МДОУ "детский сад  х. Попов Вейделевского района Белгородской области"</t>
  </si>
  <si>
    <t>МДОУ "детский сад  п. Опытный Вейделевского района Белгородской области"</t>
  </si>
  <si>
    <t>МДОУ "детский сад  "Радуга" Вейделевского района Белгородской области"</t>
  </si>
  <si>
    <t>309735, Вейделевский р-н,
с. Дегтярное, ул.Центральная, д.15</t>
  </si>
  <si>
    <t>Автоматическая станция обработки воды, инв. номер 87440705, год выпуска 2015 г.</t>
  </si>
  <si>
    <t>Плита электрическая ПЭЖШ-4</t>
  </si>
  <si>
    <t>Автомобиль ПАЗ, инв номер 410135000007</t>
  </si>
  <si>
    <t>30.09.2018 г.</t>
  </si>
  <si>
    <t>акт приема передачи от 30.09.2018 г.</t>
  </si>
  <si>
    <t>21.02.2018 г.</t>
  </si>
  <si>
    <t>распоряжение №83 от 05.02.2018 г.</t>
  </si>
  <si>
    <t>Автомобиль 22438S ТС для перевозки детей, ГРН О796СТ31</t>
  </si>
  <si>
    <t>Сервер</t>
  </si>
  <si>
    <t>10.11.2010 г.</t>
  </si>
  <si>
    <t>Сервер и доп оборудование</t>
  </si>
  <si>
    <t>Муниципальное учреждение Вейделевского района "Центр социальной помощи семье и детям "Семья"</t>
  </si>
  <si>
    <t>Накладная № 21 от 20.07.2018 г.</t>
  </si>
  <si>
    <t>Автомобиль Нива Шевроле, инв.номер 110135000002, 2018 г., ГРН О 453 ОА</t>
  </si>
  <si>
    <t>Автомобиль HYUNDAI  XD Elantra, инв.номер 110135000006, 2009 г., ГРН M 169 PX</t>
  </si>
  <si>
    <t>Балалайка-контрабас</t>
  </si>
  <si>
    <t>акт приема-передачи от 10.04.2018 г.</t>
  </si>
  <si>
    <t>Гусли клавишные</t>
  </si>
  <si>
    <t>Пианино М. Глинка</t>
  </si>
  <si>
    <t>акт приема-передачи от 13.03.2018 г.</t>
  </si>
  <si>
    <t>Пианино Pearl River</t>
  </si>
  <si>
    <t>Станок хореографический</t>
  </si>
  <si>
    <t>акт приема-передачи от 31.12.2012 г.</t>
  </si>
  <si>
    <t>распоряжение администрации Вейделевского района №1194 от 17.10.2018 г.</t>
  </si>
  <si>
    <t>Автомобиль ВАЗ 21074</t>
  </si>
  <si>
    <t>Распоряжение администрации Вейделевского района №1431 от 10.12.2018</t>
  </si>
  <si>
    <t xml:space="preserve">Распоряжение администрации Вейделевского района №1202 от 19.10.2018 г. </t>
  </si>
  <si>
    <t>19.10.2018 г.</t>
  </si>
  <si>
    <t>Распоряжение администрации Вейделевского района №641 от 09.06.2018 г.</t>
  </si>
  <si>
    <t>Сети водоснабжения с. Дегтярное</t>
  </si>
  <si>
    <t>с. Дегтярное</t>
  </si>
  <si>
    <t>сооружение водопроовод</t>
  </si>
  <si>
    <t>с. Галушки</t>
  </si>
  <si>
    <t>насосная станция (скважина)</t>
  </si>
  <si>
    <t>п. Вейделевка, ул. Октябрьская</t>
  </si>
  <si>
    <t>башня Рожновского ЦРБ</t>
  </si>
  <si>
    <t xml:space="preserve">насосная станция </t>
  </si>
  <si>
    <t>с. Солонцы</t>
  </si>
  <si>
    <t>очистные сооружения 1 очереди</t>
  </si>
  <si>
    <t>очистные сооружения 2 очереди</t>
  </si>
  <si>
    <t>очистные сооружения 3 очереди</t>
  </si>
  <si>
    <t>31:25:0803002:22</t>
  </si>
  <si>
    <t>31:25:0803002:24</t>
  </si>
  <si>
    <t>31:25:0803002:23</t>
  </si>
  <si>
    <t>муниципальный контракт</t>
  </si>
  <si>
    <t>водопроводные сети</t>
  </si>
  <si>
    <t>Сети водоснабжения и сооружения</t>
  </si>
  <si>
    <t>х. Придорожный</t>
  </si>
  <si>
    <t>Распоряжение администрации Вейделевского района №1521 от 25.12.2018</t>
  </si>
  <si>
    <t>Акт приема передачи от 08.02.2013 г.</t>
  </si>
  <si>
    <t>Планшет</t>
  </si>
  <si>
    <t>Наклалная от 30.09.2018 г.</t>
  </si>
  <si>
    <t>МФУ цветной</t>
  </si>
  <si>
    <t>Наклалная от 30.04.2018 г.</t>
  </si>
  <si>
    <t>Ноутбук</t>
  </si>
  <si>
    <t>Наклалная от 20.07.2018 г.</t>
  </si>
  <si>
    <t>Накладная от 01.11.2005  г.</t>
  </si>
  <si>
    <t>2018 г</t>
  </si>
  <si>
    <t>Накладная от 02.03.2015 г.</t>
  </si>
  <si>
    <t>Автомобиль ВАЗ-21074 синий М 822 ОР</t>
  </si>
  <si>
    <t>Автомобиль ГАЗ 5204 рег.номер 36-79 БЕУ слоновая кость</t>
  </si>
  <si>
    <t>Автомобиль ГАЗ 5204 рег.номер Е 806 СА зеленый</t>
  </si>
  <si>
    <t>Автомобиль LADA 21074 темно-зеленый М 339 ОА</t>
  </si>
  <si>
    <t>распоряжение администрации Вейделевского района №1283 от 16.09.2013 г.</t>
  </si>
  <si>
    <t>16.09.2013 г.</t>
  </si>
  <si>
    <t>распоряжение администрации Вейделевского района</t>
  </si>
  <si>
    <t>распоряжение администрации Вейделевского района №1618 от 26.12.2014 г.</t>
  </si>
  <si>
    <t>распоряжение администрации Вейделевского района №237 от 16.03.2014 г.</t>
  </si>
  <si>
    <t>Постановление администрации Вейд. Района №230 от 31.10.2018 г.</t>
  </si>
  <si>
    <t>постановление администрации Вейд. Района №228 от 29.10.2018 г.</t>
  </si>
  <si>
    <t>постановление администрации Вейд. Района №165 от 13.08.2018 г.</t>
  </si>
  <si>
    <t>распоряжение администрации Вейделевского района №58 от 27.01.2017 г.</t>
  </si>
  <si>
    <t>27.01.2017 г.</t>
  </si>
  <si>
    <t>муниципальный контракт от 29.06.2016 г.</t>
  </si>
  <si>
    <t xml:space="preserve">здание нежилое </t>
  </si>
  <si>
    <t>Белгородская обл., Вейделевский р-н, п.Викторополь, кв.3</t>
  </si>
  <si>
    <t>Белгородская обл., Вейделевский р-н, п.Викторополь, ул.Садовая, д.41, кв.2</t>
  </si>
  <si>
    <t>31:25:0907001:606</t>
  </si>
  <si>
    <t>Часть жилого дома</t>
  </si>
  <si>
    <t>Белгородская обл., Вейделевский р-н, п.Опытный, ул.Сиреневая, д.4/5</t>
  </si>
  <si>
    <t>31:25:0903001:346</t>
  </si>
  <si>
    <t>Белгородская обл., Вейделевский р-н, п.Викторополь, ул.Садовая, д.41, кв.1</t>
  </si>
  <si>
    <t>31:25:0907007:155</t>
  </si>
  <si>
    <t>Белгородская обл., Вейделевский р-н, п.Викторополь, ул.Садовая, д.41, кв.6</t>
  </si>
  <si>
    <t>31:25:0907007:154</t>
  </si>
  <si>
    <t>Белгородская обл., Вейделевский р-н, п.Опытный, ул.Сиреневая, д.4/2</t>
  </si>
  <si>
    <t>31:25:0903001:347</t>
  </si>
  <si>
    <t>Белгородская обл., Вейделевский р-н, п.Опытный, ул.Сиреневая, д.4/3</t>
  </si>
  <si>
    <t>31:25:0903001:348</t>
  </si>
  <si>
    <t>Белгородская обл., Вейделевский р-н, п.Опытный, ул.Сиреневая, д.4/6</t>
  </si>
  <si>
    <t>31:25:0903001:344</t>
  </si>
  <si>
    <t>Белгородская обл., Вейделевский р-н, п.Викторополь, ул.Садовая, д.41, кв.3</t>
  </si>
  <si>
    <t>Белгородская обл., Вейделевский р-н, п.Опытный, ул.Сиреневая, д.4/4</t>
  </si>
  <si>
    <t>31:25:0903001:345</t>
  </si>
  <si>
    <t>Нежилое помещение 1- пожарная часть №20</t>
  </si>
  <si>
    <t>п.Вейделевка, ул. Центральная,д.32а</t>
  </si>
  <si>
    <t>31:25:0803037:305</t>
  </si>
  <si>
    <t>17.10.2016 г.</t>
  </si>
  <si>
    <t>Распоряжение №1068 от 12.10.2016 г.</t>
  </si>
  <si>
    <t>Нежилое помещение 2- пожарная часть №21</t>
  </si>
  <si>
    <t>31:25:0803037:306</t>
  </si>
  <si>
    <t>Башня Рожновского (колбасный цех)</t>
  </si>
  <si>
    <t>Башня Рожновского (Дендрарий)</t>
  </si>
  <si>
    <t>Башня Рожновского</t>
  </si>
  <si>
    <t>х. Орлов</t>
  </si>
  <si>
    <t>с. Олейники</t>
  </si>
  <si>
    <t>Сети водоснабжения</t>
  </si>
  <si>
    <t>09.04.2018 г.</t>
  </si>
  <si>
    <t>муниципальный контракт №Ф.2018.131402 от 09.04.2018 г.</t>
  </si>
  <si>
    <t>Здание средней школы</t>
  </si>
  <si>
    <t>Автобус  для перевозки детей ПАЗ 32053 -70,инв.номер 410135002, 2012 г., ГРН Н830ЕМ</t>
  </si>
  <si>
    <t>Культиватор, 4101350005</t>
  </si>
  <si>
    <t>Всего по управлению</t>
  </si>
  <si>
    <t>квартира 14</t>
  </si>
  <si>
    <t>ул.Мира, дом 63, жилое помещение №14</t>
  </si>
  <si>
    <t>31:25:0803038:222</t>
  </si>
  <si>
    <t>31:25:0803043:570</t>
  </si>
  <si>
    <t>п.Вейделевка, ул. Строителей, д.43, кв.35</t>
  </si>
  <si>
    <t>31:25:0803043:569</t>
  </si>
  <si>
    <t>передали на область</t>
  </si>
  <si>
    <t>п.Вейделевка ул. Заречная,2</t>
  </si>
  <si>
    <t>п.Вейделевка ул. Заречная,6</t>
  </si>
  <si>
    <t>п.Вейделевка ул. Заречная,4</t>
  </si>
  <si>
    <t>п.Вейделевка ул. Заречная,8</t>
  </si>
  <si>
    <t>Вейделевский район, п. Вейделевка, ул. Мира, д.87, к.15</t>
  </si>
  <si>
    <t>Договор  найма служебного жилого помещения от 29.05.2014 года  Дмитриенко О.В.</t>
  </si>
  <si>
    <t>Договор  найма служебного жилого помещения от 29.05.2014 года  Старовик О.В.</t>
  </si>
  <si>
    <t>Договор  найма служебного жилого помещения от 29.05.2014 года  Ланина Л.Г.</t>
  </si>
  <si>
    <t>Договор  найма служебного жилого помещения от 29.05.2014 года  Карагодина Е.В.</t>
  </si>
  <si>
    <t>Договор  найма служебного жилого помещения от 22.05.2014 года Долженко М.М.</t>
  </si>
  <si>
    <t>Договор  найма специализированного жилого помещения от 31.10.2014 года №2014/22-2ю Будыкина Л.К.</t>
  </si>
  <si>
    <t>п. Вейделевка, ул. Юбилейная,26 кв.2</t>
  </si>
  <si>
    <t>п. Вейделевка, ул. Юбилейная,28 кв.1</t>
  </si>
  <si>
    <t>п. Вейделевка, ул. Юбилейная,30 кв.1</t>
  </si>
  <si>
    <t>Договор  найма специализированного жилого помещения №2015/30-1ю от 24.03.2015 г Коноваленко А.Н.</t>
  </si>
  <si>
    <t>Договор  найма специализированного жилого помещения №20-1г от 21.11.2016 г. Свинаренко Р.А.</t>
  </si>
  <si>
    <t>Договор  найма специализированного жилого помещения №20-2г от 21.11.2016 г. Гузеева Я.А.</t>
  </si>
  <si>
    <t>Договор  найма специализированного жилого помещения №20-3г от 21.11.2016 г. Птушкин В.А.</t>
  </si>
  <si>
    <t>Договор  найма специализированного жилого помещения №20а-5г от 05.04.2017 г. Стугарев И.Л.</t>
  </si>
  <si>
    <t>Договор  найма специализированного жилого помещения №20а-6г от 13.04.2017 г.Щербаченко К.Г.</t>
  </si>
  <si>
    <t>Договор  найма специализированного жилого помещения №20а-7г от 06.02.2017 г. Свиридов Ю.А.</t>
  </si>
  <si>
    <t>Договор  найма специализированного жилого помещения №20а-8г от 06.02.2017 г.Страхова А.В.</t>
  </si>
  <si>
    <t>Договор  найма специализированного жилого помещения №20а-9г от 06.02.2017 г.Свиридова Е.А.</t>
  </si>
  <si>
    <t>Договор  найма специализированного жилого помещения №20а-10г от 06.02.2017 г.Цулина Ю.О.</t>
  </si>
  <si>
    <t>Договор  найма специализированного жилого помещения №2017/15А-пЕ от 14.12.2017 г. Овчинников А.О.</t>
  </si>
  <si>
    <t>Договор  найма специализированного жилого помещения №2017/15-пЕ от 11.12.2017 г. Сидоров М.В.</t>
  </si>
  <si>
    <t>жилое-помещение-квартира</t>
  </si>
  <si>
    <t>Вейделевский район п.Вейделевка ул.Комсомольская д.7 кв.59</t>
  </si>
  <si>
    <t>Вейделевский район п.Вейделевка ул.Мира д.85 кв.12</t>
  </si>
  <si>
    <t>Вейделевский район п.Вейделевка ул.Октябрьская д.41</t>
  </si>
  <si>
    <t>Вейделевский район с.Зенино ул.Школьная,18</t>
  </si>
  <si>
    <t>Белгородская обл.Вейделевский р-н,с.Николаевка,ул.Центральная 61</t>
  </si>
  <si>
    <t>Автомобиль Лада 210540 рег.номер М445ЕВ</t>
  </si>
  <si>
    <t>Муниципальное учреждение Вейделевского района "Многопрофильный центр социальной помощи семье и детям"Семья"</t>
  </si>
  <si>
    <t>Муниципальное учреждение Вейделевского района "Многопрофильный центр социальной помощи семье и детям "Семья"</t>
  </si>
  <si>
    <t>Муниципальное учреждение Вейделевского района "Многопрофильный центр социальной помощи семье и детям "Семья" (Клименко Ю.А.
т.5-40-21)</t>
  </si>
  <si>
    <t>1043108203225 (ИНН 3105003389, предоставление услуг с обслуживанием и проживанием)</t>
  </si>
  <si>
    <t>МБУ "Вейделевская спортивная школа" (Пелехоце Е.А. 5-59-37)</t>
  </si>
  <si>
    <t>Акт приема-передачи от 03.10.2019</t>
  </si>
  <si>
    <t>03.10.2019 г.</t>
  </si>
  <si>
    <t>OPEL Astra Sport Tourer, инв. номер 8610500179, 2012 г., ГРН  А196АА 31</t>
  </si>
  <si>
    <t>Набор мебели</t>
  </si>
  <si>
    <t>Накладная б/н  от 01.03.2004</t>
  </si>
  <si>
    <t>Накладная б/н  от 01.09.2004</t>
  </si>
  <si>
    <t>Накладная б/н  от 13.05.2008</t>
  </si>
  <si>
    <t>Накладная б/н  от 10.12.2017</t>
  </si>
  <si>
    <t>Здание музея с.Белый Колодезь</t>
  </si>
  <si>
    <t>Белгородская область ,Вейделевский р-н,с.Белый Колодезь, ул.Вознесенская,86</t>
  </si>
  <si>
    <t>31:25:1004001:256</t>
  </si>
  <si>
    <t>Белгородская область ,Вейделевский р-н,с.Банкино</t>
  </si>
  <si>
    <t>31:25:0405003:110</t>
  </si>
  <si>
    <t>Белгородская область ,Вейделевский р-н,с.Белый Колодезь, ул.Вознесенская,84</t>
  </si>
  <si>
    <t>31:25:1004001:801</t>
  </si>
  <si>
    <t>Белгородская область ,Вейделевский р-н,с.Дегтярное, ул.Центральная дом 11</t>
  </si>
  <si>
    <t>Белгородская область ,Вейделевский р-н,с.Долгое, ул.Центральная дом 14</t>
  </si>
  <si>
    <t>31:25:0111001:66</t>
  </si>
  <si>
    <t>Белгородская область ,Вейделевский р-н,с.Малакеево, ул.Центральная дом 12</t>
  </si>
  <si>
    <t>Белгородская область ,Вейделевский р-н,с.Солонцы, ул.Центральная дом 13</t>
  </si>
  <si>
    <t>31:25:0204001:450</t>
  </si>
  <si>
    <t>31:25:1101001:194</t>
  </si>
  <si>
    <t>31:25:0502006:133</t>
  </si>
  <si>
    <t>31:25:0704001:56</t>
  </si>
  <si>
    <t>Белгородская область ,Вейделевский р-н,с.Закутское, ул.Центральная,5</t>
  </si>
  <si>
    <t>31:25:0505003:192</t>
  </si>
  <si>
    <t>Белгородская область ,Вейделевский р-н,с.Зенино, ул.Парковая, 4</t>
  </si>
  <si>
    <t>31:25:0702002:141</t>
  </si>
  <si>
    <t>Белгородская область ,Вейделевский р-н,х.Избушки, ул.Центральная,26</t>
  </si>
  <si>
    <t>31:25:0507003:85</t>
  </si>
  <si>
    <t>Белгородская область ,Вейделевский р-н,с.Клименки ул.Центральная,1</t>
  </si>
  <si>
    <t>31:25:1202001:218</t>
  </si>
  <si>
    <t>Белгородская область ,Вейделевский р-н,с.Кубраки ул.Школьная,20</t>
  </si>
  <si>
    <t>31:25:0402001:344</t>
  </si>
  <si>
    <t>Белгородская область ,Вейделевский р-н,с.Николаевка ул.Березовая,13</t>
  </si>
  <si>
    <t>Белгородская область ,Вейделевский р-н,с.Саловка ул.Центральная,32</t>
  </si>
  <si>
    <t>31:25:0305001:438</t>
  </si>
  <si>
    <t>31:25:0707001:114</t>
  </si>
  <si>
    <t>Белгородская область ,Вейделевский р-н,с.Яропольцы</t>
  </si>
  <si>
    <t>31:25:1203001:132</t>
  </si>
  <si>
    <t>Белгородская область ,Вейделевский р-н,х.Попасный, ул.Центральная,27</t>
  </si>
  <si>
    <t>31:25:0307003:72</t>
  </si>
  <si>
    <t>Белгородская область ,Вейделевский р-н,с.Олейники, ул.Светлая,1</t>
  </si>
  <si>
    <t>Белгородская область ,Вейделевский р-н,п.Викторополь</t>
  </si>
  <si>
    <t>31:25:0907001:41</t>
  </si>
  <si>
    <t>Белгородская область ,Вейделевский р-н,х.Ногино, ул.Центральная,14</t>
  </si>
  <si>
    <t>31:25:0101001:2619</t>
  </si>
  <si>
    <t>Белгородская область ,Вейделевский р-н,п.Вейделевка, ул.Пролетарская,32а</t>
  </si>
  <si>
    <t>31:25:0101001:761</t>
  </si>
  <si>
    <t>Белгородская область ,Вейделевский р-н,с.Большие Липяги ул.Мира дом 33</t>
  </si>
  <si>
    <t>31:25:0603001:192</t>
  </si>
  <si>
    <t>Помещение села Куликовы Липяги</t>
  </si>
  <si>
    <t>Белгородская область ,Вейделевский р-н,с.Куликовы Липяги ул.Пролетарская дом 1/1</t>
  </si>
  <si>
    <t>Белгородская область ,Вейделевский р-н,с.Галушки улЦентральная,16</t>
  </si>
  <si>
    <t>31:25:0604002:127</t>
  </si>
  <si>
    <t>31:25:0408001:64</t>
  </si>
  <si>
    <t>МБУК "Вейделевский центр ремесел"</t>
  </si>
  <si>
    <t>Помещение нежилое 1</t>
  </si>
  <si>
    <t>Помещение нежилое 2</t>
  </si>
  <si>
    <t>Экран электропри.</t>
  </si>
  <si>
    <t>Активная акустичес</t>
  </si>
  <si>
    <t>Активная сист. FENDE</t>
  </si>
  <si>
    <t>Акустич. компл.EU</t>
  </si>
  <si>
    <t>Акуст.сист.ELECTROнч</t>
  </si>
  <si>
    <t>Акустич.сист.ELECTRO</t>
  </si>
  <si>
    <t>Баян Тула -"209"</t>
  </si>
  <si>
    <t>Баян "Тула 366"</t>
  </si>
  <si>
    <t>Баян концертный</t>
  </si>
  <si>
    <t>Вейделевский район, с.Ровны, ул.Солнечная, д.1</t>
  </si>
  <si>
    <t>Вейделевский район, с.Белый Колодезь, ул.Вознесенская, д.96</t>
  </si>
  <si>
    <t>Вейделевский район, с.Ровны, ул.Школьная, д.35</t>
  </si>
  <si>
    <t>Белгородская обл.,Вейделевский р-н, в границах АОЗТ "Должанское"</t>
  </si>
  <si>
    <t>Муниципальное общеобразовательное учреждение «Должанская средняя общеобразовательная школа имени  Дементьева А.А Вейделевского района Белгородской области» (Шумская Ольга Владимировна)</t>
  </si>
  <si>
    <t>«Муниципальное общеобразовательное учреждение «Зенинская средняя общеобразовательная школа Вейделевского района Белгородской области» (Чаплыгина Анжела Суриковна )</t>
  </si>
  <si>
    <t>Муниципальное общеобразовательное учреждение «Клименковская средняя общеобразовательная школа Вейделевского района Белгородской области» имени Таволжанского П.В. (Чумак Наиля Отальбариевна)</t>
  </si>
  <si>
    <t>Муниципальное дошкольное образовательное учреждение   «Детский сад с Долгое Вейделевского района Белгородской области» (Петрова Ольга Ивановна)</t>
  </si>
  <si>
    <t>Муниципальное дошкольное образовательное учреждение  «Детский сад с. Николаевка Вейделевского района Белгородской области» (Зарудняя Елена Александровна)</t>
  </si>
  <si>
    <t>309733, с.Николаевка, ул. Центральная, д.19</t>
  </si>
  <si>
    <t>(ИНН 3105002787)</t>
  </si>
  <si>
    <t>30.11.2009г.</t>
  </si>
  <si>
    <t>акт приема-передачи 28.02.2012г.</t>
  </si>
  <si>
    <t>акт приема-передачи от 14.08.2019г.</t>
  </si>
  <si>
    <t>Автомобиль ВАЗ 210540 инвент.номер 110135000018 М594 ЕТ</t>
  </si>
  <si>
    <t>накладная  30.11.2009г.</t>
  </si>
  <si>
    <t>Гармонь "Заказная"</t>
  </si>
  <si>
    <t>Распоряжение №1707 от 30.12.2019</t>
  </si>
  <si>
    <t>Договор  социального найма жилого помещения от 24.01.2019 года №2019/87-10 Коноваленко Д.А.</t>
  </si>
  <si>
    <t>31:25:0803043:451</t>
  </si>
  <si>
    <t>31:25:0803028:266</t>
  </si>
  <si>
    <t>Договор  найма специализированного жилого помещения  №2019/41 16.05.2019  Присяч Анжелика Владимировна</t>
  </si>
  <si>
    <t>31:25:0803015:184</t>
  </si>
  <si>
    <t>31:25:0803043:428</t>
  </si>
  <si>
    <t>Договор  найма специализированного жилого помещения №2019/85-12 от 17.10.2019  Щербаченко Владислав Алексеевич</t>
  </si>
  <si>
    <t xml:space="preserve">Договор  найма специализированного жилого помещения №2019/7-59 от 06.09.2019  Руденко Полина Сергеевна  </t>
  </si>
  <si>
    <t>Договор  найма специализированного жилого помещения №2019/87-15 от 01.03.2019  Воценко Яна Валерьевна</t>
  </si>
  <si>
    <t>договор безвозвездного пользования казаки</t>
  </si>
  <si>
    <t>Договор  найма специализированного жилого помещения №2019/8з от 16.12.2019 г. Щербаков Валерий Валерьевич</t>
  </si>
  <si>
    <t xml:space="preserve">Договор  найма специализированного жилого помещения №2019/2з от 24.07.2019 г. Астафьев  Николай Валерьевич </t>
  </si>
  <si>
    <t>Договор  найма специализированного жилого помещения №2019/4з от 24.07.2019 г. Астафьев Станислав Валерьевич</t>
  </si>
  <si>
    <t xml:space="preserve">Договор  найма специализированного жилого помещения №2019/6з от06.08.2019 г.Русанов Дмитрий  Александрович </t>
  </si>
  <si>
    <t>накладная №510 от 30.09.2019</t>
  </si>
  <si>
    <t>накладная 31.12.2008</t>
  </si>
  <si>
    <t>накладная №223 от 23.10.2017</t>
  </si>
  <si>
    <t>Занавес АРЗ (рдк)</t>
  </si>
  <si>
    <t>акт приема-передачи от 31.01.2009</t>
  </si>
  <si>
    <t xml:space="preserve">Задн.фран. (РДК) </t>
  </si>
  <si>
    <t>акт приема-передачи от  31.12.2011</t>
  </si>
  <si>
    <t xml:space="preserve">Занавес Арлекин </t>
  </si>
  <si>
    <t xml:space="preserve">распоряжение №1707 от 30.12.2019 </t>
  </si>
  <si>
    <t>акт приема-передачи 15.06.2014</t>
  </si>
  <si>
    <t>накладная №2294 от 21.11.2019</t>
  </si>
  <si>
    <t>акт приема-передачи от 31.12.2010</t>
  </si>
  <si>
    <t>акт приема-передачи 31.01.2009</t>
  </si>
  <si>
    <t>Акт приема-передачи 31.12.2008</t>
  </si>
  <si>
    <t>Акт приема-передачи 01.01.2009</t>
  </si>
  <si>
    <t>накладная 322 от 19.12.2014</t>
  </si>
  <si>
    <t>накладная  №173/2 от 06.07.2017</t>
  </si>
  <si>
    <t>акт № 173/2 от 06.07.2017</t>
  </si>
  <si>
    <t>Контролер PIONER</t>
  </si>
  <si>
    <t>акт приема-передачи  31.12.2010</t>
  </si>
  <si>
    <t>акт приема-передачи 31.12.2010</t>
  </si>
  <si>
    <t>накладная 2294 от 21.11.2019</t>
  </si>
  <si>
    <t>накладная №34 от 26.12.2014</t>
  </si>
  <si>
    <t>накладная 118 от 30.05.2017</t>
  </si>
  <si>
    <t>нкладная 2294 от 21.11.2019</t>
  </si>
  <si>
    <t>Сабвуфер Dunacord</t>
  </si>
  <si>
    <t>акт приема-передачи от 31.12.2019</t>
  </si>
  <si>
    <t>Синтез. Ямаха</t>
  </si>
  <si>
    <t>акт приема-передачи  от 31.12.2008</t>
  </si>
  <si>
    <t>накладная №322 от 19.12.2014</t>
  </si>
  <si>
    <t>Стол бильярдный</t>
  </si>
  <si>
    <t>акт приема-передачи от 31.12.2008</t>
  </si>
  <si>
    <t>накладная C008/2206/01  от 22.07.2017</t>
  </si>
  <si>
    <t>Экранное полотно Harkness Hall Silver 240 3 D Франция</t>
  </si>
  <si>
    <t>накладная 287 от 31.08.2013</t>
  </si>
  <si>
    <t>акт приема-передачи 31.12.2007</t>
  </si>
  <si>
    <t xml:space="preserve">Ценсорный киоск </t>
  </si>
  <si>
    <t>Фортепиано CELVIANO цифр.</t>
  </si>
  <si>
    <t xml:space="preserve">Диарама природа </t>
  </si>
  <si>
    <t>накладная 188 от 01.10.2018</t>
  </si>
  <si>
    <t>накладная №153 от 25.09.2017</t>
  </si>
  <si>
    <t>распоряжение №1707  30.12.2019</t>
  </si>
  <si>
    <t>накладная №246 от 14.06.2019</t>
  </si>
  <si>
    <t>накладная №68 от 10.12.2014</t>
  </si>
  <si>
    <t>Бильярдный стол Д</t>
  </si>
  <si>
    <t>Компьютер в сборе</t>
  </si>
  <si>
    <t>накладная № 214</t>
  </si>
  <si>
    <t xml:space="preserve">Котел "Хопер-100" </t>
  </si>
  <si>
    <t xml:space="preserve">Котел "BAXI" </t>
  </si>
  <si>
    <t>накладная № 246 от 14.06.2019</t>
  </si>
  <si>
    <t xml:space="preserve">Мультим.комплект </t>
  </si>
  <si>
    <t>Одежда сцены</t>
  </si>
  <si>
    <t>Оформл. Сцены (Одежда)</t>
  </si>
  <si>
    <t>Панель зеркальная</t>
  </si>
  <si>
    <t>Проектор PANASONIC</t>
  </si>
  <si>
    <t>накладная №248 от 01.07.2019</t>
  </si>
  <si>
    <t>Свет.пульт HIGHENDLED</t>
  </si>
  <si>
    <t>накладная №246 от 01.07.2020</t>
  </si>
  <si>
    <t>Телевизор</t>
  </si>
  <si>
    <t>Фортепивано цифровое</t>
  </si>
  <si>
    <t>накладная № 12337 от 24.07.2019</t>
  </si>
  <si>
    <t>накладная №246 от 01.07.2019</t>
  </si>
  <si>
    <t>Муниципальное бюджетное учреждение культуры"Вейделевский центр ремесел"</t>
  </si>
  <si>
    <t>акт приема-передачи от 17.05.2019</t>
  </si>
  <si>
    <t xml:space="preserve">нет </t>
  </si>
  <si>
    <t>31:25:0702005:68</t>
  </si>
  <si>
    <t>31:25:0505007:151</t>
  </si>
  <si>
    <t>убрать??????? Уточнить</t>
  </si>
  <si>
    <t>Муниципальное дошкольное образовательное учреждение  «Детский сад «Непоседа» п. Вейделевка Вейделевского района Белгородской области» (Тарасова Галина Афанасьевна)</t>
  </si>
  <si>
    <t>Устав о 31.10.2019 №666</t>
  </si>
  <si>
    <t>31:25:0209001:217</t>
  </si>
  <si>
    <t>Строительство тротуара по ул.Центральная п.Вейделевка</t>
  </si>
  <si>
    <t>Благоустройство территории возле памятника "Самолет"</t>
  </si>
  <si>
    <t>Помещение №1 х.Ромахово, ул.Центральная, дом 33</t>
  </si>
  <si>
    <t>Помещение №2 х.Ромахово, ул.Центральная, дом 33</t>
  </si>
  <si>
    <t>Помещение №3 х.Ромахово, ул.Центральная, дом 33</t>
  </si>
  <si>
    <t>Помещение №5 х.Ромахово, ул.Центральная, дом 33</t>
  </si>
  <si>
    <t>Помещение №6 х.Ромахово, ул.Центральная, дом 33</t>
  </si>
  <si>
    <t>Помещение №7 х.Ромахово, ул.Центральная, дом 33</t>
  </si>
  <si>
    <t>Помещение №8 х.Ромахово, ул.Центральная, дом 33</t>
  </si>
  <si>
    <t>Помещение №9 х.Ромахово, ул.Центральная, дом 33</t>
  </si>
  <si>
    <t>Строительство съезда по ул.Молодежная в с.Банкино Вейделевского района</t>
  </si>
  <si>
    <t>Здание бывшей общеобразовательной основной школы</t>
  </si>
  <si>
    <t>Здание детского сада с.Николаевка</t>
  </si>
  <si>
    <t>Здание административное ул.Центральная 53</t>
  </si>
  <si>
    <t>Здание гаража ул.Центральная 53</t>
  </si>
  <si>
    <t>ж/д пер квартира п.Опытный ул.Сиреневая д 5/3</t>
  </si>
  <si>
    <t>ж/д пер квартира п.Опытный кв.6</t>
  </si>
  <si>
    <t>ж/д пер квартира  п.Опытный ул.Сиреневая д 5/5</t>
  </si>
  <si>
    <t>ж/д пер квартира п.Опытный ул.Сиреневая д 5</t>
  </si>
  <si>
    <t>помещение детского сада с.Кубраки Вейделевского района</t>
  </si>
  <si>
    <t>Башня Рожновского №1 (колбасный цех), инв.№19</t>
  </si>
  <si>
    <t>Башня Рожновского (дендрарий), инв.№28</t>
  </si>
  <si>
    <t>Башня Рожновского (дендрарий), инв.№32</t>
  </si>
  <si>
    <t>Водонапорная стальная башня МКР №7 (емкость 160м.3, высота 25м.), инв.№387</t>
  </si>
  <si>
    <t>Водонапорная стальная башня №5, инв.№468</t>
  </si>
  <si>
    <t>Нежилое помещение №4 S34,7 кв.м. с.Дегтярное</t>
  </si>
  <si>
    <t>Здание  с.Избушки</t>
  </si>
  <si>
    <t>№
п/п</t>
  </si>
  <si>
    <t>ж/д пер квартира п.Опытный ул.Сиреневая д 5/4</t>
  </si>
  <si>
    <t>Вейделевский район, с.Закутское, ул. Центральная, 9</t>
  </si>
  <si>
    <t>Автомобиль легковой, RENAULT LOGAN, 3101040381</t>
  </si>
  <si>
    <t xml:space="preserve">Автомобиль  Рено Меган-2, инв.номер 00000000000000000001,2008 г., ГРН  О287 ОР </t>
  </si>
  <si>
    <t>20.12.2019г.</t>
  </si>
  <si>
    <t>муниципальный контракт №0126300007819000066.001 от 13.12.2019г.</t>
  </si>
  <si>
    <t>Автомобиль Mitsubishi PAJERO Sport 4N15, 2019 года,  ГРН  А 143 АА</t>
  </si>
  <si>
    <t>Товарная накладная №25 
от 14.03.2017 г.</t>
  </si>
  <si>
    <t>ПТС 39 НО 510590 
от 07.12.2012 г.</t>
  </si>
  <si>
    <t>Муниципальный контракт
 от 25.05.2018 г.</t>
  </si>
  <si>
    <t>Акт приема передачи от 29.12.2018 г.</t>
  </si>
  <si>
    <t>Автомобиль Нива Шевроле, инв.номер 00000000000000000011, 2006 г., ГРН К 590 РМ</t>
  </si>
  <si>
    <t xml:space="preserve">акт приема-передачи от 18.03.2019 г. </t>
  </si>
  <si>
    <t>18.03.2019г.</t>
  </si>
  <si>
    <t>ГАЗ 27057 2010 года VIN X96270570A0676611</t>
  </si>
  <si>
    <t>Автомобиль ГАЗ А 69RR</t>
  </si>
  <si>
    <t>Общая площадь
(кв.м)</t>
  </si>
  <si>
    <t>14.12.2009 г.</t>
  </si>
  <si>
    <t xml:space="preserve">п.Вейделевка
 ул.Мира, 63 Б
</t>
  </si>
  <si>
    <t>31:25:0803038:290</t>
  </si>
  <si>
    <t>аренда Колесниченко В.А.</t>
  </si>
  <si>
    <t>Здание бывшего МПМК</t>
  </si>
  <si>
    <t>п.Вейделевка ул.Центральная, д.45 (помещение №1)</t>
  </si>
  <si>
    <t>31:25:0803044:202</t>
  </si>
  <si>
    <t>аренда Соц страх, безвозмездное пользование Мировой суд</t>
  </si>
  <si>
    <t>Здание КБО (новая пристройка)</t>
  </si>
  <si>
    <t xml:space="preserve">п.Вейделевка
ул.Мира, д.14 (пом. 1)
</t>
  </si>
  <si>
    <t>31:25:0803037:308</t>
  </si>
  <si>
    <t xml:space="preserve">п.Вейделевка
ул.Мира, д.14 (пом. 3)
</t>
  </si>
  <si>
    <t>31:25:0803037:309</t>
  </si>
  <si>
    <t xml:space="preserve">п.Вейделевка
ул.Мира, д.14 (пом. 4)
</t>
  </si>
  <si>
    <t>31:25:0803037:310</t>
  </si>
  <si>
    <t>аренда Пронягина В.Д.</t>
  </si>
  <si>
    <t xml:space="preserve">п.Вейделевка
ул.Мира, д.14 (пом. 5)
</t>
  </si>
  <si>
    <t>31:25:0803037:311</t>
  </si>
  <si>
    <t xml:space="preserve">п.Вейделевка
ул.Мира, д.14 (пом. 7)
</t>
  </si>
  <si>
    <t>31:25:0803037:313</t>
  </si>
  <si>
    <t xml:space="preserve">п.Вейделевка
ул.Мира, д.14 (пом. 8)
</t>
  </si>
  <si>
    <t>31:25:0803037:314</t>
  </si>
  <si>
    <t xml:space="preserve">п.Вейделевка
ул.Мира, д.14 (пом. 9)
</t>
  </si>
  <si>
    <t>31:25:0803037:315</t>
  </si>
  <si>
    <t>аренда Статистика</t>
  </si>
  <si>
    <t xml:space="preserve">п.Вейделевка
ул.Мира, д.14 (пом. 10)
</t>
  </si>
  <si>
    <t>31:25:0803037:316</t>
  </si>
  <si>
    <t xml:space="preserve">п.Вейделевка
ул.Мира, д.14 (пом. 11)
</t>
  </si>
  <si>
    <t>31:25:0803013:135</t>
  </si>
  <si>
    <t>Квартира 32</t>
  </si>
  <si>
    <t>31:25:0803028:215</t>
  </si>
  <si>
    <t xml:space="preserve">договор соц.найма </t>
  </si>
  <si>
    <t>ООО "Вейделевские тепловые сети"  ОГРН 1193123009100</t>
  </si>
  <si>
    <t xml:space="preserve">Уставный капитал 39282324,07 рублей, что составляет одну долю или 100%, принадлежащую муниципальному району "Вейделевский район" </t>
  </si>
  <si>
    <t>Вейделевский район,
х. Ромахово, ул.Центральная, д.33</t>
  </si>
  <si>
    <t>Наружный газопровод к блочно-модульной котельной д.с.
 п. Вейделевка</t>
  </si>
  <si>
    <t xml:space="preserve"> п.Викторополь, ул.Ю.А.Гагарина, д.7 кв.6</t>
  </si>
  <si>
    <t xml:space="preserve"> п.Викторополь, ул.Ю.А.Гагарина, д.7 кв.5</t>
  </si>
  <si>
    <t xml:space="preserve"> п.Викторополь, ул.Ю.А.Гагарина, д.7 кв.1</t>
  </si>
  <si>
    <t xml:space="preserve"> п.Викторополь, ул.Ю.А.Гагарина, д.5 кв.15</t>
  </si>
  <si>
    <t xml:space="preserve"> п.Викторополь, ул.Ю.А.Гагарина, д.5 кв.12</t>
  </si>
  <si>
    <t xml:space="preserve"> п.Викторополь, ул.Ю.А.Гагарина, д.5 кв.8</t>
  </si>
  <si>
    <t xml:space="preserve"> п.Викторополь, ул.Ю.А.Гагарина, д.5 кв.6</t>
  </si>
  <si>
    <t xml:space="preserve"> п.Викторополь, ул.Ю.А.Гагарина, д.5 кв.4</t>
  </si>
  <si>
    <t xml:space="preserve"> п.Викторополь, ул.Ю.А.Гагарина, д.5 кв.1</t>
  </si>
  <si>
    <t xml:space="preserve"> п.Викторополь, ул.Ю.А.Гагарина, д.5 кв.14</t>
  </si>
  <si>
    <t xml:space="preserve"> п.Викторополь, ул.Ю.А.Гагарина, д.5 кв.5</t>
  </si>
  <si>
    <t xml:space="preserve"> п.Викторополь, ул.Ю.А.Гагарина, д.5 кв.9</t>
  </si>
  <si>
    <t>п.Викторополь, ул.Ю.А.Гагарина, д.7 кв.2</t>
  </si>
  <si>
    <t>п.Викторополь, ул.Ю.А.Гагарина, д.7 кв.4</t>
  </si>
  <si>
    <t xml:space="preserve">Жилое помещение </t>
  </si>
  <si>
    <t>п.Викторополь, ул.Ю.А.Гагарина, д.7 кв.8</t>
  </si>
  <si>
    <t>п.Викторополь, ул.Ю.А.Гагарина, д.7 кв.7</t>
  </si>
  <si>
    <t xml:space="preserve"> с.Банкино, ул.Молодежная</t>
  </si>
  <si>
    <t>п. Вейделевка, ул. Центральная, 53</t>
  </si>
  <si>
    <t>31:25:0803044:266</t>
  </si>
  <si>
    <t>Вейделевский район,
с. Николаевка</t>
  </si>
  <si>
    <t>Вейделевский район, х. Брянские Липяги</t>
  </si>
  <si>
    <t>наружный газопровод к блочно-модульной котельной  ТКУ дет. сада п.Вейделевка</t>
  </si>
  <si>
    <t>Сети водоснабжения и сооружения в х.Придорожный</t>
  </si>
  <si>
    <t>31:25:0907006:63</t>
  </si>
  <si>
    <t>31:25:0101001:2527</t>
  </si>
  <si>
    <t>31:25:0907001:506</t>
  </si>
  <si>
    <t>31:25:00101001:2531</t>
  </si>
  <si>
    <t>31:25:0907001:581</t>
  </si>
  <si>
    <t>31:25:0907001:540</t>
  </si>
  <si>
    <t>31:25:0907001:619</t>
  </si>
  <si>
    <t>31:25:0907001:443</t>
  </si>
  <si>
    <t>31:25:0907001:579</t>
  </si>
  <si>
    <t>31:25:0907001:620</t>
  </si>
  <si>
    <t>31:25:0101001:2713</t>
  </si>
  <si>
    <t>31:25:0101001:2436</t>
  </si>
  <si>
    <t>31:25:0907003:145</t>
  </si>
  <si>
    <t>31:25:0907006:64</t>
  </si>
  <si>
    <t>31:25:0907001:539</t>
  </si>
  <si>
    <t>31:25:0907001:626</t>
  </si>
  <si>
    <t>п. Вейделевка, ул. Мира</t>
  </si>
  <si>
    <t>Башня кирпичная</t>
  </si>
  <si>
    <t>договор безвозвездного пользования казачество</t>
  </si>
  <si>
    <t>зу октябрьская ,41</t>
  </si>
  <si>
    <t xml:space="preserve">зу зенино школа </t>
  </si>
  <si>
    <t>Комплект оборудования Весы автомобильные электронные ВА40-12-2 "Сахалин"</t>
  </si>
  <si>
    <t>распоряжение администрации Вейделевского района от 22.08.2019 №1129</t>
  </si>
  <si>
    <t>31:25:0702005:69</t>
  </si>
  <si>
    <t>31:25:0702005:71</t>
  </si>
  <si>
    <t>31:25:0702005:70</t>
  </si>
  <si>
    <t>31:25:0702005:73</t>
  </si>
  <si>
    <t>31:25:0702005:72</t>
  </si>
  <si>
    <t>31:25:0803015:19</t>
  </si>
  <si>
    <t>31:25:0108004:6</t>
  </si>
  <si>
    <t>31:25:0803037:101</t>
  </si>
  <si>
    <t>31:25:0803037:111</t>
  </si>
  <si>
    <t>31:25:1004001:700</t>
  </si>
  <si>
    <t>31:25:0603001:67</t>
  </si>
  <si>
    <t>31:25:1101001:217</t>
  </si>
  <si>
    <t>31:25:1004009:72</t>
  </si>
  <si>
    <t>Помещение детского сада</t>
  </si>
  <si>
    <t>31:25:0803036:393</t>
  </si>
  <si>
    <t>31:25:0803036:391</t>
  </si>
  <si>
    <t>31:25:0803036:392</t>
  </si>
  <si>
    <t>31:25:0803043:402</t>
  </si>
  <si>
    <t>31:25:0803043:78</t>
  </si>
  <si>
    <t>31:25:0803043:77</t>
  </si>
  <si>
    <t>31:25:0912001:124</t>
  </si>
  <si>
    <t>31:25:0903001:125</t>
  </si>
  <si>
    <t>31:25:0803036:218</t>
  </si>
  <si>
    <t>31:25:0803011:96</t>
  </si>
  <si>
    <t>31:25:0803011:103</t>
  </si>
  <si>
    <t>31:25:0803046:124</t>
  </si>
  <si>
    <t>31:25:0803011:87</t>
  </si>
  <si>
    <t>Трактор ЮМЗ-6Л РН Е 5608</t>
  </si>
  <si>
    <t>распоряжение администрации Вейделевского района №7 от 14.01.2015 г.</t>
  </si>
  <si>
    <t>распоряжение администрации Вейделевского района  №1541 от 26.12.2018 г.</t>
  </si>
  <si>
    <t>распоряжение администрации Вейделевского района №1067 от 17.09.2018 г.</t>
  </si>
  <si>
    <t>распоряжение администрации Вейделевского района №1461 от 13.12.2018 г.</t>
  </si>
  <si>
    <t>распоряжение администрации Вейделевского района от 17.06.2019г. №792</t>
  </si>
  <si>
    <t>распоряжение администрации Вейделевского района от 10.12.2018 г. №1460</t>
  </si>
  <si>
    <t>2005г.</t>
  </si>
  <si>
    <t>Витр.угл.Ремесло</t>
  </si>
  <si>
    <t>Оформл.сцены</t>
  </si>
  <si>
    <t>Пульт 12-канальный</t>
  </si>
  <si>
    <t>Муниципальное казенное учреждение культуры Вейделевского района «Вейделевская централизованная библиотечная система» Боканова Светлана Николаевна)</t>
  </si>
  <si>
    <t>5.12.</t>
  </si>
  <si>
    <t>4. Органы местного самоуправления,  отраслевых (функциональных) органов администрации Вейделевского района с правом юридического лица</t>
  </si>
  <si>
    <t>6.6.</t>
  </si>
  <si>
    <t>Муниципальное бюджетное учреждение управления культуры Вейделевского района "Вейделевский центр ремесел"</t>
  </si>
  <si>
    <t>1193123013380 (ИНН 3105004696)</t>
  </si>
  <si>
    <t>Белгородская область, Вейделевский район, поселок Вейделевка, Центральная улица, дом 24</t>
  </si>
  <si>
    <t xml:space="preserve">Распоряжение администрации Вейделевского района от 17.05.2019г. </t>
  </si>
  <si>
    <t>Муниципальный район"Вейделевский район"</t>
  </si>
  <si>
    <t>Вейделевский район, п. Вейделевка, ул. Мира, д.81, к.17</t>
  </si>
  <si>
    <t>31:25:0803043:373</t>
  </si>
  <si>
    <t>Вейделевский район, п. Вейделевка, ул. Мира, д.67, к.6</t>
  </si>
  <si>
    <t>31:25:0803043:115</t>
  </si>
  <si>
    <t>31:25:0803043:454</t>
  </si>
  <si>
    <t>Вейделевский район, п. Вейделевка, ул. Мира, д.87, к.3</t>
  </si>
  <si>
    <t>Вейделевский район, п. Вейделевка, ул. Садовая, д.3, к.1</t>
  </si>
  <si>
    <t>31:25:0803043:154</t>
  </si>
  <si>
    <t>Вейделевский район, п. Вейделевка, ул. Мира, д.77, к.8</t>
  </si>
  <si>
    <t>31:25:0803043:261</t>
  </si>
  <si>
    <t>Вейделевский район, п. Вейделевка, ул. Мира, д.87, к.9</t>
  </si>
  <si>
    <t>31:25:0803043:460</t>
  </si>
  <si>
    <t>Вейделевский район, п. Вейделевка, ул. Комсомольская 7 кв.29</t>
  </si>
  <si>
    <t>31:25:0803028:260</t>
  </si>
  <si>
    <t>Договор  найма специализированного жилого помещения  №2020/М-81/17 28.05.2020 Калинин Михаил Олегович</t>
  </si>
  <si>
    <t>продана 03.06.2020</t>
  </si>
  <si>
    <t>п. Вейделевка, ул. Юбилейная,20 кв.2</t>
  </si>
  <si>
    <t>Договор социального найма  жилого помещения  №2020/-7 Гусак Д.А.</t>
  </si>
  <si>
    <t>Договор  найма специализированного жилого помещения  №2020/М-67/6 28.07.2020 Стугарев Павел Леонидович</t>
  </si>
  <si>
    <t>Договор социального найма жилого помещения  Шерстюк А.Ю.</t>
  </si>
  <si>
    <t>Договор  найма служебного жилого помещения от 29.05.2014 года  Бондаренко Ю.В.</t>
  </si>
  <si>
    <t>Автомобиль Llada VESTA GFK110</t>
  </si>
  <si>
    <t>Устав от 15.01.2020 г.</t>
  </si>
  <si>
    <t>Акт приема-передачи от 10.11.2020</t>
  </si>
  <si>
    <t>Акуст.сист.MACKIЕ</t>
  </si>
  <si>
    <t>Арлекин</t>
  </si>
  <si>
    <t>распоряжение №1534 от 22.12.2020 года</t>
  </si>
  <si>
    <t xml:space="preserve">Балалайка КОНТРОБАС YORA M </t>
  </si>
  <si>
    <t>распоряжение  №1707 от 30.12.2019</t>
  </si>
  <si>
    <t>распоряжение №1707 от 30.12.2019</t>
  </si>
  <si>
    <t>Гармонь Тульская  БН-37 БАЯН "Тула-209"</t>
  </si>
  <si>
    <t xml:space="preserve">Задник </t>
  </si>
  <si>
    <t>Распоряжение №1534  от 22.12.2020</t>
  </si>
  <si>
    <t>Проектор EPSON EH-TW6800  в комплекте с потолочным креплением и модулем беспроводной сети</t>
  </si>
  <si>
    <t xml:space="preserve">Подъемно транспортирующее устройство с пультом управления </t>
  </si>
  <si>
    <t>Накладная №2294 от 21.11.2019</t>
  </si>
  <si>
    <t>подъемник лестничный универсальный гусеничный "БАРС-УГП-130" с выдвижным колесом и электрорегулируемой рулевой колонкой</t>
  </si>
  <si>
    <t>Стол бильярдный Классик 9ф</t>
  </si>
  <si>
    <t xml:space="preserve"> Усил.мощ.2-х канальный</t>
  </si>
  <si>
    <t xml:space="preserve">Лестничный гусеничный подъемник БАРС </t>
  </si>
  <si>
    <t>Проектор  Acer H7550 DLP</t>
  </si>
  <si>
    <t>Швейно-вышевальная машина Bernette Chicago</t>
  </si>
  <si>
    <t>Аккордеон клавишный  WELTMEISTER</t>
  </si>
  <si>
    <t>Акуст.сист. DYNAC 3-полосная</t>
  </si>
  <si>
    <t>Балалайка Прима Концертная</t>
  </si>
  <si>
    <t>Баян "Тула "3-х рядный</t>
  </si>
  <si>
    <t>Видеокамера в комплекте Canon  Legria HF G25</t>
  </si>
  <si>
    <t>Занавес разд.  АРЗ (РДК)</t>
  </si>
  <si>
    <t>Звуковой процессор Dolby Digital CP 750</t>
  </si>
  <si>
    <t>Кареты выездная  с капюшоном</t>
  </si>
  <si>
    <t>Кинопроектор Victoria (Кино)</t>
  </si>
  <si>
    <t>Киноустановка DOLBI (в РДК)</t>
  </si>
  <si>
    <t xml:space="preserve">Киноустановка Долби  </t>
  </si>
  <si>
    <t>Киоск информационный  напольный сенсорный "22"</t>
  </si>
  <si>
    <t>Комп.черный в кабинет (РДК)</t>
  </si>
  <si>
    <t>Кондиционер (потолочная сплит-система СВ-С24iHM/CU-C24iHM, декоративная панель и пульт в комплекте)</t>
  </si>
  <si>
    <t>Кондиционер (потолочная сплит-система СВ-С36iHM, декоративная панель и пульт в комплекте)</t>
  </si>
  <si>
    <t>Микш.пульт. ALLENgHEATH GL 2004</t>
  </si>
  <si>
    <t>Пассивная 3 D система круговой поляризации MDT 3D Tv3</t>
  </si>
  <si>
    <t>Подъемник универсальный лестничный ПУМА УНИ-130</t>
  </si>
  <si>
    <t>Прогр аппаратный комплекс для продажи билетов</t>
  </si>
  <si>
    <t>Проектор  EPSON EH -TW6800 в комплекте с потолочным креплением и модулем беспроводной сети</t>
  </si>
  <si>
    <t>Проектор кинотеатральный DP2K-15C Alchemy Barco</t>
  </si>
  <si>
    <t>Сист Тефлокомментирования и субтитрирования Dolby</t>
  </si>
  <si>
    <t>Система информирования</t>
  </si>
  <si>
    <t>Телевиз. UHD SMART TCL L 55PUS Pearl Gold</t>
  </si>
  <si>
    <t>Труба с кейсом  BRAHNER</t>
  </si>
  <si>
    <t>Аккордеон А-4 "Тула"</t>
  </si>
  <si>
    <t>накладная №222 от от 15.05.2020г.</t>
  </si>
  <si>
    <t>Альт духовой, 3-х вентильный, покрытие никель</t>
  </si>
  <si>
    <t>Балалайка прима высшая категория</t>
  </si>
  <si>
    <t>Баритон, строй Bb, 3-х вентильный никель</t>
  </si>
  <si>
    <t>Пианино акустическое, 7 183 октавы, 88 клавиш, цвет</t>
  </si>
  <si>
    <t>Тенор, строй, Bb, 3-х вентильный, никель</t>
  </si>
  <si>
    <t xml:space="preserve">Тульская гармонь БН-24 БАЯН концертный двухголосный "ЯСНАЯ ПОЛЯНА" </t>
  </si>
  <si>
    <t>Тульская гармонь А-1 Тула аккордион</t>
  </si>
  <si>
    <t>Здание ЦКР</t>
  </si>
  <si>
    <t xml:space="preserve">Здание ДШИ </t>
  </si>
  <si>
    <t>Здание СК с.Олейники</t>
  </si>
  <si>
    <t>Здание ЦКР п.Викторополь</t>
  </si>
  <si>
    <t xml:space="preserve">Здание СК с.Избушки
</t>
  </si>
  <si>
    <t xml:space="preserve">Здание СДК с.Зенино
</t>
  </si>
  <si>
    <t xml:space="preserve">Здание СК с.Банкино
</t>
  </si>
  <si>
    <t xml:space="preserve">Здание ЦКР с.Белый Колодезь
</t>
  </si>
  <si>
    <t xml:space="preserve">Здание СДК сДегтярное
</t>
  </si>
  <si>
    <t xml:space="preserve">Здание ЦКР с.Долгое
</t>
  </si>
  <si>
    <t xml:space="preserve">Здание ЦКР с.Малакеево
</t>
  </si>
  <si>
    <t xml:space="preserve">Здание СДК с.Солонцы
</t>
  </si>
  <si>
    <t xml:space="preserve">Здание СДК с.Белый Плес
</t>
  </si>
  <si>
    <t xml:space="preserve">Здание СК х.Брянские Липяги
</t>
  </si>
  <si>
    <t xml:space="preserve">Здание ЦКР с.Закутское
</t>
  </si>
  <si>
    <t xml:space="preserve">Здание ЦКР с.Клименки
</t>
  </si>
  <si>
    <t xml:space="preserve">Здание СМДК с.Кубраки
</t>
  </si>
  <si>
    <t xml:space="preserve">Здание ЦКР с.Николаевка
</t>
  </si>
  <si>
    <t xml:space="preserve">Здание СК с.Саловка
</t>
  </si>
  <si>
    <t xml:space="preserve">Здание СК  Яропольцы
</t>
  </si>
  <si>
    <t xml:space="preserve">Здание СК х.Попасный
</t>
  </si>
  <si>
    <t xml:space="preserve">Здание СК х.Ногино </t>
  </si>
  <si>
    <t>Здание Заболотовского СК п.Вейделевка</t>
  </si>
  <si>
    <t>Здание СК с.Галушки</t>
  </si>
  <si>
    <t>Помещение с.Куликовы Липяги</t>
  </si>
  <si>
    <t>п.Вейделевка, ул.Центральная,24 пом.1</t>
  </si>
  <si>
    <t>п.Вейделевка, ул.Центральная,24 пом.2</t>
  </si>
  <si>
    <t xml:space="preserve">п.Вейделевка
ул.Комсомольская, д.15 пом.2
</t>
  </si>
  <si>
    <t>МКУ "АХЦ"</t>
  </si>
  <si>
    <t>Автомобиль Газ 330210</t>
  </si>
  <si>
    <t>акт приема-передачи от 04.10.2012</t>
  </si>
  <si>
    <t>ДДТ</t>
  </si>
  <si>
    <t>из Закутчанской СОШ</t>
  </si>
  <si>
    <t>Сарай с подвалом  детского сада "Непоседа"</t>
  </si>
  <si>
    <t>31:25:0702002:194</t>
  </si>
  <si>
    <t>передано на городское поселение 2021 год</t>
  </si>
  <si>
    <t>п.Вейделевка, ул. Мира, д.85А,кв.6</t>
  </si>
  <si>
    <t>благоустройство исторического, оздоровительно-досугового комплекса на центральном историческом месте образования с.Белый Колодезь Вейделевского района Белгородской области</t>
  </si>
  <si>
    <t>Вейделевский район,с.Белый Колодезь</t>
  </si>
  <si>
    <t>Обустройство тротуарной дорожки между улицаит (ул.Центральная и ул.Солнечная) в с.Николаевка</t>
  </si>
  <si>
    <t>Вейделевский район,с.Николаевка</t>
  </si>
  <si>
    <t>передано в 2021 году,акт не подписан</t>
  </si>
  <si>
    <t>Общественная территория "Сквер с.Белый Колодезь"</t>
  </si>
  <si>
    <t>п.Вейделевка,Дендрарий</t>
  </si>
  <si>
    <t>передано в 2021 году пост.6 от 14.01.2021 года</t>
  </si>
  <si>
    <t>аренда газеты Пламя</t>
  </si>
  <si>
    <t>передано городское поселение в 2021 году</t>
  </si>
  <si>
    <t>Муниципальное казенное учреждение управления культуры Вейделевского района «Административно-хозяйственный центр» (Зинченко Вита Геннадьевна)</t>
  </si>
  <si>
    <t>1203100010552 (ИНН 3105004762)</t>
  </si>
  <si>
    <t>6.7.</t>
  </si>
  <si>
    <t>309720,,Вейделевка,ул.Центральная,43а</t>
  </si>
  <si>
    <t>1023102161532 (ИНН 3105003043)</t>
  </si>
  <si>
    <t>Муниципальное  учреждение дополнительного  образования "Вейделевская районная детская станция юнных натуралистов" (Данченко Юлия Владимировна)</t>
  </si>
  <si>
    <t>1053108214147(ИНН 3105003607)</t>
  </si>
  <si>
    <t>Металлоконструкция Зеленый класс</t>
  </si>
  <si>
    <t>3-D принтер "АЛЬФА"</t>
  </si>
  <si>
    <t>CASIO Celviano AP-470BN цифровое фортепиано</t>
  </si>
  <si>
    <t>Комплект объемных не световых букв</t>
  </si>
  <si>
    <t>шкаф комбинированный Эльтон 1,ОК</t>
  </si>
  <si>
    <t>Плита электрическая ЭП-4ЖШ</t>
  </si>
  <si>
    <t>Детская машина Автобус</t>
  </si>
  <si>
    <t>Детская машина ДПС</t>
  </si>
  <si>
    <t>Плита электрическая ЭП-4ЖШ-Э</t>
  </si>
  <si>
    <t>Пароконвектомат ПКА 10-1/1ПМ2-01</t>
  </si>
  <si>
    <t>Цифровая лаборатория по экологии. Комплект исследовательский</t>
  </si>
  <si>
    <t>Интерактивная доска GoSmart 430-JX</t>
  </si>
  <si>
    <t>Комплект стендов Сокровищница знаний (13 стендов) ПВХ 4 мм, Печать интерьерная</t>
  </si>
  <si>
    <t xml:space="preserve"> нет </t>
  </si>
  <si>
    <t>ВАЗ -2115</t>
  </si>
  <si>
    <t>Акт приема-передачи основных средств №б/н  от 09.04.2019 г.</t>
  </si>
  <si>
    <t xml:space="preserve">УАЗ-23632 гос.номер </t>
  </si>
  <si>
    <t>22.09.2020г.</t>
  </si>
  <si>
    <t>Распоряжение администрации Вейделевского района №1160 от 22.09.2020 г.</t>
  </si>
  <si>
    <t>Мусоровоз с боковой загрузкой МК-4555-06</t>
  </si>
  <si>
    <t>контракт №01263000078200000420001 от  14.07.2020</t>
  </si>
  <si>
    <t>МКУ «Центр обслуживания» (Шинкарь Р.Г., 
5-53-97, 5-41-31)</t>
  </si>
  <si>
    <t>п.Вейделдевка, ул. Мира, 14, пом. 2</t>
  </si>
  <si>
    <t>Белгородская область ,Вейделевский р-н,с.Куликовы Липяги ул.Пролетарская дом 1/2</t>
  </si>
  <si>
    <t>акт приема-передачи от 24.04.2018</t>
  </si>
  <si>
    <t>Гармонь "КУЛИКОВО ПОЛЕ"</t>
  </si>
  <si>
    <t>Занавес антрактно-раздвижной</t>
  </si>
  <si>
    <t xml:space="preserve">Микшерный пульт YAMAXA  </t>
  </si>
  <si>
    <t xml:space="preserve">Пианино Рубинштейн </t>
  </si>
  <si>
    <t xml:space="preserve">Ударная установка  SONOR </t>
  </si>
  <si>
    <t>Муниципальное бюджетное учреждение управления культуры Вейделевского района "Вейделевский центр ремесел" (Левина Галина Николаевна)</t>
  </si>
  <si>
    <t>Муниципальное казенное учреждение управления культуры Вейделевского района «Административно-хозяйственный центр»</t>
  </si>
  <si>
    <t>Акустическая система</t>
  </si>
  <si>
    <t>Электрический водонагреватель 300 л. нерж.</t>
  </si>
  <si>
    <t>накладная №753 от 30.10.2020</t>
  </si>
  <si>
    <t>накладная №753 от 30.10.2021</t>
  </si>
  <si>
    <t>Управление образования администрации района (Масютенко С.А. 5-53-18)</t>
  </si>
  <si>
    <t>5.3.</t>
  </si>
  <si>
    <t>5.15.</t>
  </si>
  <si>
    <t>5.21.</t>
  </si>
  <si>
    <t>Здание склада</t>
  </si>
  <si>
    <t>Павильон торговый</t>
  </si>
  <si>
    <t>п. Вейделевка, ул. Центральная, 45</t>
  </si>
  <si>
    <t>п. Вейделевка, ул. Комсомольская, 5б</t>
  </si>
  <si>
    <t>п. Вейделевка, ул. Комсомольская, 5, пом. 1</t>
  </si>
  <si>
    <t>п. Вейделевка, ул. Комсомольская инв. №30</t>
  </si>
  <si>
    <t>п.Вейделевка,ул.Центральная</t>
  </si>
  <si>
    <t>п.Вейделевка, центральный парк</t>
  </si>
  <si>
    <t>Система видеонаблюдения</t>
  </si>
  <si>
    <t>Игровые комплексы для создания детского городка "Кораблик"</t>
  </si>
  <si>
    <t>Общественная территория "Парк Дендрарий п.Вейделевка,ул.Центральная"</t>
  </si>
  <si>
    <t>Элементы модульного оборудования для занятий нетрадиционными видами спорта</t>
  </si>
  <si>
    <t xml:space="preserve">Здание бывшего детского сада </t>
  </si>
  <si>
    <t>куб.м</t>
  </si>
  <si>
    <t>31:25:0803044:117</t>
  </si>
  <si>
    <t>31:25:0803028:326</t>
  </si>
  <si>
    <t>в прогнозном плане</t>
  </si>
  <si>
    <t xml:space="preserve">Уставный капитал 5 639 010,28  рублей, что составляет одну долю или 100%, принадлежащую муниципальному району "Вейделевский район" </t>
  </si>
  <si>
    <t>ООО "Коммунальщик п. Веделевка" ОГРН 1203100009023</t>
  </si>
  <si>
    <t>Белгородская область ,Вейделевский р-н,с.Белый Плес</t>
  </si>
  <si>
    <t>Белгородская область ,Вейделевский р-н,х. Брянские Липяги</t>
  </si>
  <si>
    <t>п. Вейделевка, ул. Октябрьская, 41</t>
  </si>
  <si>
    <t>Модульный ДК п. Луговое</t>
  </si>
  <si>
    <t>Вейделевский район, п. Вейделевка, ул. Мира, д.67а, к.9</t>
  </si>
  <si>
    <t>31:25:0803043:775</t>
  </si>
  <si>
    <t>Подвал</t>
  </si>
  <si>
    <t>Договор  найма специализированного жилого помещения  №2021/М-67а/9 от 01.12.2021 г. Головченко Даниэль Владимирович</t>
  </si>
  <si>
    <t>УТВЕРЖДЕН
решением Муниципального совета
Вейделевского  района  
от  «___»__________ 2022 г. №____</t>
  </si>
  <si>
    <t>ПОДРАЗДЕЛ 1.6. ПЕРЕЧЕНЬ ПРИНЯТОГО ИМУЩЕСТВА  ПО СОСТОЯНИЮ НА 01.01.2022 ГОДА</t>
  </si>
  <si>
    <t>ПОДРАЗДЕЛ 1.5. ПЕРЕЧЕНЬ ВЫБЫВШЕГО ИМУЩЕСТВА ПО СОСТОЯНИЮ НА 01.01.2022 ГОДА</t>
  </si>
  <si>
    <t xml:space="preserve">ПОДРАЗДЕЛ 2.4. ПЕРЕЧЕНЬ ДВИЖИМЫХ ОБЪЕКТОВ, ОТНОСЯЩИХСЯ К МУНИЦИПАЛЬНОЙ КАЗНЕ ПО СОСТОЯНИЮ НА 01.01.2022 ГОДА </t>
  </si>
  <si>
    <t xml:space="preserve">ПОДРАЗДЕЛ 2.5. ПЕРЕЧЕНЬ ОСОБО ЦЕННОГО ДВИЖИМОГО ИМУЩЕСТВА СТОИМОСТЬЮ СВЫШЕ 50 ТЫСЯЧ РУБЛЕЙ ПО СОСТОЯНИЮ НА 01.01.2022 ГОДА 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</si>
  <si>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МУНИЦИПАЛЬНЫЙ РАЙОН «ВЕЙДЕЛЕВСКИЙ РАЙОН»  ЯВЛЯЕТСЯ УЧРЕДИТЕЛЕМ (УЧАСТНИКОМ),  ПО СОСТОЯНИЮ НА 01.01.2022 ГОДА</t>
  </si>
  <si>
    <t xml:space="preserve">  СВОДНЫЙ 
РЕЕСТР МУНИЦИПАЛЬНОГО ИМУЩЕСТВА (акций, долей хозяйственных обществ),
являющегося собственностью муниципального района "Вейделевский район" и поселений по состоянию на 01.01.2022 г.
 </t>
  </si>
  <si>
    <t>31:25:0502010:39</t>
  </si>
  <si>
    <t>Здание бывшей школы</t>
  </si>
  <si>
    <t>Сарай</t>
  </si>
  <si>
    <t xml:space="preserve">Белгородская обл.Вейделевский р-н,п.Вейделевка,ул. Октябрьская </t>
  </si>
  <si>
    <t>Кадастровая</t>
  </si>
  <si>
    <t>Муниципальное имущество, составляющее казну муниципального района «Вейделевский  район» (Подраздел 1.4. Земельные участки)</t>
  </si>
  <si>
    <t>Подраздел 1.2., подраздел 1.3. Жилой фонд (в том числе специализированный фонд)</t>
  </si>
  <si>
    <t xml:space="preserve">ед.изм.
</t>
  </si>
  <si>
    <t>31:25:0803028:637</t>
  </si>
  <si>
    <t xml:space="preserve">п. Вейделевка 
ул. Октябрьская     
</t>
  </si>
  <si>
    <t>акт обследования (снят с учета) распоряжение администрации Вейделевского района от 03.12.2021 г. №1367</t>
  </si>
  <si>
    <t>31:25:0000000:725</t>
  </si>
  <si>
    <t>постановление администрации Вейделевского района №117 от 10.07.2019 г.</t>
  </si>
  <si>
    <t>Белгородская область</t>
  </si>
  <si>
    <t>земельный участок (для с/х произв-ва)</t>
  </si>
  <si>
    <t>земельный участок (под объект народного образования)</t>
  </si>
  <si>
    <t>Белгородская обл.Вейделевский р-н,х. Ромахово,ул. Центральная, 33</t>
  </si>
  <si>
    <t>31:25:0102002:214</t>
  </si>
  <si>
    <t>31:25:0102002:215</t>
  </si>
  <si>
    <t>31:25:0102002:216</t>
  </si>
  <si>
    <t>31:25:0102002:217</t>
  </si>
  <si>
    <t>31:25:0102002:218</t>
  </si>
  <si>
    <t>31:25:0102002:219</t>
  </si>
  <si>
    <t>Белгородская обл.Вейделевский р-н,с. Николаевка</t>
  </si>
  <si>
    <t>31:25:0305004:104</t>
  </si>
  <si>
    <t>31:25:0407001:315</t>
  </si>
  <si>
    <t>земельный участок (для учебно-воспитательных целей)</t>
  </si>
  <si>
    <t>Белгородская обл.Вейделевский р-н,х. Колесников, ул. Школьная, 1</t>
  </si>
  <si>
    <t>31:25:0407001:316</t>
  </si>
  <si>
    <t>31:25:0407001:317</t>
  </si>
  <si>
    <t>31:25:0407001:318</t>
  </si>
  <si>
    <t>31:25:0407001:319</t>
  </si>
  <si>
    <t>Белгородская обл.Вейделевский р-н,с. Галушки</t>
  </si>
  <si>
    <t>31:25:0408002:49</t>
  </si>
  <si>
    <t>Белгородская обл.Вейделевский р-н,с. Зенино</t>
  </si>
  <si>
    <t>31:25:0702006:37</t>
  </si>
  <si>
    <t>Белгородская обл.Вейделевский р-н,х. Брянские Липяги</t>
  </si>
  <si>
    <t>Здание ЦКР  села Большие Липяги</t>
  </si>
  <si>
    <t>Вейделевский район, п. Вейделевка, ул. Мира, д.87, к.14</t>
  </si>
  <si>
    <t>договор найма служебного помещения (тракторист МУП "Коммунальщик") Бекарюк И.И.</t>
  </si>
  <si>
    <t>договор найма служебного помещения (администрация Вейделевского района - ОКС) Марченко А.В. Договор от 17.11.2021 г.</t>
  </si>
  <si>
    <t>договор найма служебного жилого помещения (Куртеев Дмитрий Вячеславович - священник)</t>
  </si>
  <si>
    <t>31:25:0803038:437</t>
  </si>
  <si>
    <t>31:25:0803038:436</t>
  </si>
  <si>
    <t>31:25:0803038:435</t>
  </si>
  <si>
    <t>31:25:0803038:432</t>
  </si>
  <si>
    <t>31:25:0803038:438</t>
  </si>
  <si>
    <t>31:25:0803038:439</t>
  </si>
  <si>
    <t>31:25:0803038:442</t>
  </si>
  <si>
    <t>31:25:0803038:441</t>
  </si>
  <si>
    <t>Договор  социального найма  жилого помещения от 20.10.2021 года  №2021-10 Гунько Н.В.</t>
  </si>
  <si>
    <t>договор найма служебного жилого помещения (администрация Вейделевского района) Шабарина АИ</t>
  </si>
  <si>
    <t>Договор  найма служебного жилого помещения(ЦРБ) от 05.08.2014 года  Колесников В.В.</t>
  </si>
  <si>
    <t>Договор  найма служебного жилого помещения (ЦРБ) от 29.05.2014 года Николаева Зоя Ивановна</t>
  </si>
  <si>
    <t>Договор  найма служебного жилого помещения (ЦРБ) от 29.05.2014 года Далиева Н.А.</t>
  </si>
  <si>
    <t>Договор  найма служебного жилого помещения (культура)от 14.11.2014 года  Лобко А.А.</t>
  </si>
  <si>
    <t>Договор  найма служебного жилого помещения (культура)от 29.05.2014 года Мельников В.А.</t>
  </si>
  <si>
    <t>Договор  найма служебного жилого помещения (ЦРБ) от 25.09.2014 года Морозов Н.Н.</t>
  </si>
  <si>
    <t>Договор  найма служебного жилого помещения (культура) от 01.01.2022 года  Коршунова НВ</t>
  </si>
  <si>
    <t>Договор найма служебного жилого помещения Гончаров, Семенова (ЦРБ)</t>
  </si>
  <si>
    <t>дог соц найма заключен 10.01.2022</t>
  </si>
  <si>
    <t>Договор социального  найма  жилого помещения от 07.12.2021 г. Попов С.Ю.</t>
  </si>
  <si>
    <t>Вейделевский район, п. Вейделевка, ул. Народная, д.11/1</t>
  </si>
  <si>
    <t>Договор  найма специализированного жилого помещения  №2021/Н-11/1 Шаклеин РП</t>
  </si>
  <si>
    <t>31:25:0803046:125</t>
  </si>
  <si>
    <t>Договор  найма специализированного жилого помещения  №2021/К-5/44 Рындин НВ</t>
  </si>
  <si>
    <t>31:25:0803028:391</t>
  </si>
  <si>
    <t>31:25:0803043:450</t>
  </si>
  <si>
    <t>Договор  найма специализированного жилого помещения  №2021/М-87/14 Воценко А.В.</t>
  </si>
  <si>
    <t>31:25:0803038:440</t>
  </si>
  <si>
    <t>Вейделевский район, п. Вейделевка, ул. Комсомольская,  д.5, к.44</t>
  </si>
  <si>
    <t>АРЕНДА</t>
  </si>
  <si>
    <t>31:25:0907007:18</t>
  </si>
  <si>
    <t xml:space="preserve">АРЕНДА </t>
  </si>
  <si>
    <t>Белгородская обл.Вейделевский р-н,с. Саловка</t>
  </si>
  <si>
    <t>31:25:0707007:12</t>
  </si>
  <si>
    <t>земельный участок (для коллективного садоводства)</t>
  </si>
  <si>
    <t>Белгородская обл., Вейделевский р-н, с/т Северное</t>
  </si>
  <si>
    <t>31:25:0803001:130</t>
  </si>
  <si>
    <t>земельный участок (для ИЖС)</t>
  </si>
  <si>
    <t>Белгородская обл., Вейделевский р-н, п. Вейделевка, ул. Есенина,8</t>
  </si>
  <si>
    <t>31:25:0803024:28</t>
  </si>
  <si>
    <t>31:25:0803028:54</t>
  </si>
  <si>
    <t>земельный участок (для размещения объектов культуры и искусства)</t>
  </si>
  <si>
    <t>31:25:0803028:59</t>
  </si>
  <si>
    <t>31:25:0907003:47</t>
  </si>
  <si>
    <t>земельный участок (под объектздравоохранения)</t>
  </si>
  <si>
    <t>Белгородская обл., Вейделевский р-н, х. Попов, ул. Центральная, 28б</t>
  </si>
  <si>
    <t>31:25:0912001:107</t>
  </si>
  <si>
    <t>земельный участок (для ведения ЛПХ)</t>
  </si>
  <si>
    <t>Белгородская обл., Вейделевский р-н, с. Белый Колодезь, ул. Молодежная, 24</t>
  </si>
  <si>
    <t>31:25:1004005:83</t>
  </si>
  <si>
    <t>Стугарев Л.Л.</t>
  </si>
  <si>
    <t>договор на передачу жилого помещения в собственность</t>
  </si>
  <si>
    <t>Склад деревянный (31:25:0803013:136)</t>
  </si>
  <si>
    <t>Нежилое здание (Домик-ясли 31:25:0101001:156)</t>
  </si>
  <si>
    <t>Часть жилого дома (31:25:0803024:150)</t>
  </si>
  <si>
    <t>Договор  найма специализированного жилого помещения 10.08.2021 г. №2021/Е-8/1 Проскурников АА</t>
  </si>
  <si>
    <t>Вейделевский район, п. Вейделевка, ул. Мира, д.79, к.28</t>
  </si>
  <si>
    <t>31:25:0803043:536</t>
  </si>
  <si>
    <t>Договор  найма специализированного жилого помещения  №2021/М-79/28 05.04.2021 г.  Романова ЯС</t>
  </si>
  <si>
    <t>Вейделевский район, п. Вейделевка, ул. Мира, д.79, к.29</t>
  </si>
  <si>
    <t>Договор  найма специализированного жилого помещения  №2021/М-79/29 05.04.2021 г.  Петриди СП</t>
  </si>
  <si>
    <t>31:25:0803043:534</t>
  </si>
  <si>
    <t>п. Вейделевка, ул. Есенина, 8</t>
  </si>
  <si>
    <t>Часть жилого дома (31:25:0803046:214)</t>
  </si>
  <si>
    <t>распоряжение администрации Вейделевского района №458 от 26.04.2021 г.</t>
  </si>
  <si>
    <t>Гузь В.И.</t>
  </si>
  <si>
    <t>Вейделевский район, п. Вейделевка, ул. Мира, д.87, к.5</t>
  </si>
  <si>
    <t>31:25:0803043:456</t>
  </si>
  <si>
    <t>Договор  найма специализированного жилого помещения  №2021/М-87/5 02.06.2021 г. Руденко СС</t>
  </si>
  <si>
    <t>Вейделевский район, п. Вейделевка, ул. Мира, д.69, к.21</t>
  </si>
  <si>
    <t>31:25:0803043:240</t>
  </si>
  <si>
    <t>Договор  найма специализированного жилого помещения  №2021/М-69/21 16.08.2021 г. Руденко ИС</t>
  </si>
  <si>
    <t>Вейделевский район, п. Вейделевка, ул. Мира, д.71, к.19</t>
  </si>
  <si>
    <t>31:25:0803043:216</t>
  </si>
  <si>
    <t>Договор  найма специализированного жилого помещения  №2021/М-71/19 19.07.2021 г. Трифонова ЕМ</t>
  </si>
  <si>
    <t>Договор  найма специализированного жилого помещения  №2020/С-3/1 от 02.06.2020 г. Куянец Владислав Геннадьевич</t>
  </si>
  <si>
    <t>Договор  найма специализированного жилого помещения  №2020/М-77/8 от 03.06.2020 г. Карагодина Вероника Павловна</t>
  </si>
  <si>
    <t>Договор  найма специализированного жилого помещения  №2020/М-87/3 22.05.2020 г. Ганзиева Алина Алексеевна</t>
  </si>
  <si>
    <t>Договор  найма специализированного жилого помещения  №2020/М-87/9 25.05.2020 г. Евсеев Владислав Витальевич</t>
  </si>
  <si>
    <t>Договор  найма специализированного жилого помещения  №2020/К-7/29 09.06.2020 г.  Марченко Алина Павловна</t>
  </si>
  <si>
    <t>Нежилое здание (детский сад) 31:25:1202001:323</t>
  </si>
  <si>
    <t>с. Клименки ул. Центральная, д.10</t>
  </si>
  <si>
    <t>договор купли-продажи</t>
  </si>
  <si>
    <t>помещение 1 (гараж)</t>
  </si>
  <si>
    <t>помещение 3(гараж)</t>
  </si>
  <si>
    <t>помещение 4(гараж)</t>
  </si>
  <si>
    <t>помещение 5(гараж)</t>
  </si>
  <si>
    <t>помещение 6(гараж)</t>
  </si>
  <si>
    <t>помещение 7(гараж)</t>
  </si>
  <si>
    <t>помещение 8(гараж)</t>
  </si>
  <si>
    <t>помещение 9(гараж)</t>
  </si>
  <si>
    <t>п Вейделевка ул. Центральная д.38</t>
  </si>
  <si>
    <t>п.Вейделевка, ул. Мира, д.61, ком.1</t>
  </si>
  <si>
    <t>п.Вейделевка, ул. Мира, д.61, ком.2</t>
  </si>
  <si>
    <t>п.Вейделевка, ул. Мира, д.61, ком.3</t>
  </si>
  <si>
    <t>п.Вейделевка, ул. Мира, д.61, ком.4</t>
  </si>
  <si>
    <t>п.Вейделевка, ул. Мира, д.61, ком.6</t>
  </si>
  <si>
    <t>п.Вейделевка, ул. Мира, д.61, ком.7</t>
  </si>
  <si>
    <t>п.Вейделевка, ул. Мира, д.61, ком.9</t>
  </si>
  <si>
    <t>п.Вейделевка, ул. Мира, д.61, ком.12</t>
  </si>
  <si>
    <t>п.Вейделевка, ул. Мира, д.61, ком.13</t>
  </si>
  <si>
    <t>п.Вейделевка, ул. Мира, д.61, ком.14</t>
  </si>
  <si>
    <t>п.Вейделевка, ул. Мира, д.61, ком.15</t>
  </si>
  <si>
    <t>п.Вейделевка, ул. Мира, д.61, ком.16</t>
  </si>
  <si>
    <t>п.Вейделевка, ул. Мира, д.61, ком.17</t>
  </si>
  <si>
    <t>переселение</t>
  </si>
  <si>
    <t>п.Вейделевка, ул. Строителей, д.43, кв.19</t>
  </si>
  <si>
    <t>п.Вейделевка, ул. Строителей, д.43, кв.20</t>
  </si>
  <si>
    <t>п.Вейделевка, ул. Строителей, д.43, кв.21</t>
  </si>
  <si>
    <t>п.Вейделевка, ул. Строителей, д.43, кв.22</t>
  </si>
  <si>
    <t>п.Вейделевка, ул. Строителей, д.43, кв.23</t>
  </si>
  <si>
    <t>п.Вейделевка, ул. Строителей, д.43, кв.24</t>
  </si>
  <si>
    <t>п.Вейделевка, ул. Строителей, д.43, кв.26</t>
  </si>
  <si>
    <t>п.Вейделевка, ул. Строителей, д.43, кв.27</t>
  </si>
  <si>
    <t>п.Вейделевка, ул. Строителей, д.43, кв.28</t>
  </si>
  <si>
    <t>п.Вейделевка, ул. Строителей, д.43, кв.29</t>
  </si>
  <si>
    <t>п.Вейделевка, ул. Строителей, д.43, кв.30</t>
  </si>
  <si>
    <t>п.Вейделевка, ул. Строителей, д.43, кв.31</t>
  </si>
  <si>
    <t>п.Вейделевка, ул. Строителей, д.43, кв.32</t>
  </si>
  <si>
    <t>п.Вейделевка, ул. Строителей, д.43, кв.33</t>
  </si>
  <si>
    <t>п.Вейделевка, ул. Строителей, д.43, кв.34</t>
  </si>
  <si>
    <t>п.Вейделевка, ул. Строителей, д.43, кв.36</t>
  </si>
  <si>
    <t>п.Вейделевка, ул. Строителей, д.43, кв.9</t>
  </si>
  <si>
    <t>п.Вейделевка, ул. Строителей, д.43, кв.11</t>
  </si>
  <si>
    <t>п.Вейделевка, ул. Строителей, д.43, кв.12</t>
  </si>
  <si>
    <t>п.Вейделевка, ул. Строителей, д.43, кв.13</t>
  </si>
  <si>
    <t>п.Вейделевка, ул. Строителей, д.43, кв.15</t>
  </si>
  <si>
    <t>п.Вейделевка, ул. Строителей, д.43, кв.16</t>
  </si>
  <si>
    <t>п.Вейделевка, ул. Строителей, д.43, кв.17</t>
  </si>
  <si>
    <t xml:space="preserve"> п.Викторополь, ул.Ю.А.Гагарина, д.5 кв.2</t>
  </si>
  <si>
    <t>31:25:0907001:580</t>
  </si>
  <si>
    <t>31:25:0101001:2717</t>
  </si>
  <si>
    <t xml:space="preserve"> п.Викторополь, ул.Ю.А.Гагарина, д.5 кв.3</t>
  </si>
  <si>
    <t>31:25:0907001:617</t>
  </si>
  <si>
    <t xml:space="preserve"> п.Викторополь, ул.Ю.А.Гагарина, д.5 кв.7</t>
  </si>
  <si>
    <t>31:25:0101001:2499</t>
  </si>
  <si>
    <t xml:space="preserve"> п.Викторополь, ул.Ю.А.Гагарина, д.5 кв.10</t>
  </si>
  <si>
    <t xml:space="preserve"> п.Викторополь, ул.Ю.А.Гагарина, д.5 кв.11</t>
  </si>
  <si>
    <t>31:25:0101001:2528</t>
  </si>
  <si>
    <t xml:space="preserve"> п.Викторополь, ул.Ю.А.Гагарина, д.5 кв.13</t>
  </si>
  <si>
    <t>31:25:0101001:2444</t>
  </si>
  <si>
    <t xml:space="preserve"> п.Викторополь, ул.Ю.А.Гагарина, д.5 кв.16</t>
  </si>
  <si>
    <t>31:25:00101001:2525</t>
  </si>
  <si>
    <t>п.Викторополь, ул.Ю.А.Гагарина, д.7 кв.3</t>
  </si>
  <si>
    <t>31:25:0101001:2432</t>
  </si>
  <si>
    <t>31:25:0803038:274</t>
  </si>
  <si>
    <t>31:25:0803038:241</t>
  </si>
  <si>
    <t>31:25:0803038:275</t>
  </si>
  <si>
    <t>31:25:0803038:240</t>
  </si>
  <si>
    <t>31:25:0803038:243</t>
  </si>
  <si>
    <t>31:25:0803038:310</t>
  </si>
  <si>
    <t>31:25:0803038:293</t>
  </si>
  <si>
    <t>31:25:0803038:276</t>
  </si>
  <si>
    <t>31:25:0803038:281</t>
  </si>
  <si>
    <t>31:25:0803038:291</t>
  </si>
  <si>
    <t>31:25:0803038:272</t>
  </si>
  <si>
    <t>31:25:0803038:242</t>
  </si>
  <si>
    <t>п.Вейделевка, ул. Строителей, д.43, кв.2</t>
  </si>
  <si>
    <t>п.Вейделевка, ул. Строителей, д.43, кв.3</t>
  </si>
  <si>
    <t>п.Вейделевка, ул. Строителей, д.43, кв.5</t>
  </si>
  <si>
    <t>п.Вейделевка, ул. Строителей, д.43, кв.6</t>
  </si>
  <si>
    <t>п.Вейделевка, ул. Строителей, д.43, кв.7</t>
  </si>
  <si>
    <t>п.Вейделевка, ул. Строителей, д.43, кв.8</t>
  </si>
  <si>
    <t>п.Вейделевка, ул. Строителей, д.43, кв.1</t>
  </si>
  <si>
    <t>31:25:0803043:415</t>
  </si>
  <si>
    <t>31:25:0803043:465</t>
  </si>
  <si>
    <t>31:25:0803043:464</t>
  </si>
  <si>
    <t>31:25:0803043:527</t>
  </si>
  <si>
    <t>31:25:0803043:539</t>
  </si>
  <si>
    <t>31:25:0803043:408</t>
  </si>
  <si>
    <t>31:25:0803043:416</t>
  </si>
  <si>
    <t>31:25:0803043:526</t>
  </si>
  <si>
    <t>31:25:0803043:550</t>
  </si>
  <si>
    <t>31:25:0803043:466</t>
  </si>
  <si>
    <t>31:25:0803043:409</t>
  </si>
  <si>
    <t>31:25:0803043:388</t>
  </si>
  <si>
    <t>31:25:0803043:386</t>
  </si>
  <si>
    <t>31:25:0803043:463</t>
  </si>
  <si>
    <t>31:25:0803043:411</t>
  </si>
  <si>
    <t>31:25:0803043:563</t>
  </si>
  <si>
    <t>31:25:0803043:369</t>
  </si>
  <si>
    <t>31:25:0803043:387</t>
  </si>
  <si>
    <t>31:25:0101001:2734</t>
  </si>
  <si>
    <t>п.Вейделевка, ул. Строителей, д.43, кв.14/1</t>
  </si>
  <si>
    <t>31:25:0803043:403</t>
  </si>
  <si>
    <t>31:25:0803043:375</t>
  </si>
  <si>
    <t>31:25:0803043:524</t>
  </si>
  <si>
    <t>31:25:0803043:417</t>
  </si>
  <si>
    <t>31:25:0803043:544</t>
  </si>
  <si>
    <t>31:25:0803043:462</t>
  </si>
  <si>
    <t>31:25:0803043:367</t>
  </si>
  <si>
    <t>31:25:0803043:542</t>
  </si>
  <si>
    <t>31:25:0803043:365</t>
  </si>
  <si>
    <t>31:25:0803043:412</t>
  </si>
  <si>
    <t>31:25:0803043:413</t>
  </si>
  <si>
    <t>п.Вейделевка, ул. Мира, д.61, ком.18</t>
  </si>
  <si>
    <t>п. Вейделевка, ул. Мира, д.67а, кв.53</t>
  </si>
  <si>
    <t>31:25:0803043:823</t>
  </si>
  <si>
    <t>п. Вейделевка, ул. Мира, д.67а, кв.11</t>
  </si>
  <si>
    <t>31:25:0803043:777</t>
  </si>
  <si>
    <t>п. Вейделевка, ул. Мира, д.67а, кв.35</t>
  </si>
  <si>
    <t>31:25:0803043:803</t>
  </si>
  <si>
    <t>п. Вейделевка, ул. Мира, д.67а, кв.39</t>
  </si>
  <si>
    <t>31:25:0803043:808</t>
  </si>
  <si>
    <t>п. Вейделевка, ул. Мира, д.67а, кв.40</t>
  </si>
  <si>
    <t>31:25:0803043:809</t>
  </si>
  <si>
    <t>п. Вейделевка, ул. Мира, д.67а, кв.43</t>
  </si>
  <si>
    <t>31:25:0803043:812</t>
  </si>
  <si>
    <t>31:25:0803043:816</t>
  </si>
  <si>
    <t>п. Вейделевка, ул. Мира, д.67а, кв.47</t>
  </si>
  <si>
    <t>п. Вейделевка, ул. Мира, д.67а, кв.51</t>
  </si>
  <si>
    <t>31:25:0803043:821</t>
  </si>
  <si>
    <t>помещение №2 (гараж)31:25:0803037:331</t>
  </si>
  <si>
    <t>СПСК "Вейделевский"</t>
  </si>
  <si>
    <t>распоряжение администрации Вейделевского района №19 от 14.01.2021 г.</t>
  </si>
  <si>
    <t>Харитонова К.А.</t>
  </si>
  <si>
    <t>п. Вейделевка, ул. Есенина, 8/1</t>
  </si>
  <si>
    <t>распоряжение администрации Вейделевского района №242 от 16.03.2021 г.</t>
  </si>
  <si>
    <t>Свиридов В.А.</t>
  </si>
  <si>
    <t>Часть жилого дома (31:25:0803024:151)</t>
  </si>
  <si>
    <t>Основание для включения  в реестр</t>
  </si>
  <si>
    <t>Часть жилого дома (31:25:0803046:200)</t>
  </si>
  <si>
    <t>распоряжение администрации Вейделевского района №132 от 15.02.2021 г.</t>
  </si>
  <si>
    <t>распоряжение администрации Вейделевского района №891 от 10.08.2021 г.</t>
  </si>
  <si>
    <t>10.08.2021 г.</t>
  </si>
  <si>
    <t>Здание бывшей школы (31:25:0105001:126)</t>
  </si>
  <si>
    <t>Вейделевский район, п. Луговое</t>
  </si>
  <si>
    <t>Сарай (31:25:0105001:170)</t>
  </si>
  <si>
    <t>Погреб (31:25:0105001:105)</t>
  </si>
  <si>
    <t>распоряжение администрации Вейделевского района №1205 от 25.10.2021 г.</t>
  </si>
  <si>
    <t>25.10.2021 г.</t>
  </si>
  <si>
    <t>31:25:0111001:232</t>
  </si>
  <si>
    <t>31:25:0111001:424</t>
  </si>
  <si>
    <t>Белгородская обл., Вейделевский р-н, х. Новорослов ул. Центральная, 3</t>
  </si>
  <si>
    <t>31:25:0504002:109</t>
  </si>
  <si>
    <t>31:25:0912001:309</t>
  </si>
  <si>
    <t>31:25:0504002:191</t>
  </si>
  <si>
    <t>п. Вейделевка, ул. Мира, д.67а, кв.8</t>
  </si>
  <si>
    <t>п. Вейделевка, ул. Мира, д.67а, кв.37</t>
  </si>
  <si>
    <t>п. Вейделевка, ул. Мира, д.67а, кв.49</t>
  </si>
  <si>
    <t>31:25:0803043:819</t>
  </si>
  <si>
    <t>31:25:0803043:805</t>
  </si>
  <si>
    <t>31:25:0803043:830</t>
  </si>
  <si>
    <t>в 2022 право собственности перешло</t>
  </si>
  <si>
    <t>п.Вейделевка, ул.Мира, д.87, кв.10</t>
  </si>
  <si>
    <t xml:space="preserve">п.Вейделевка
ул.Мира, д.14 (пом. 12)
</t>
  </si>
  <si>
    <t>31:25:0803037:539</t>
  </si>
  <si>
    <t>31:25:0803037:538</t>
  </si>
  <si>
    <t>мсп</t>
  </si>
  <si>
    <t>общество ветеранов (безв. пользование)</t>
  </si>
  <si>
    <t>общество инвалидов (безв пользование)</t>
  </si>
  <si>
    <t xml:space="preserve">п.Вейделевка
ул.Мира, д.14 (пом. 13)
</t>
  </si>
  <si>
    <t>31:25:0803037:540</t>
  </si>
  <si>
    <t>шахматный клуб (безв пользование)</t>
  </si>
  <si>
    <t>31:25:0803037:537</t>
  </si>
  <si>
    <t>клуб охотников (безв пользование)</t>
  </si>
  <si>
    <t xml:space="preserve">п.Вейделевка
ул.Мира, д.14 (пом. 14)
</t>
  </si>
  <si>
    <t>31:25:0803037:541</t>
  </si>
  <si>
    <t xml:space="preserve">п.Вейделевка
ул.Мира, д.14 (пом. 15)
</t>
  </si>
  <si>
    <t xml:space="preserve">п.Вейделевка
ул.Мира, д.14 (пом. 16)
</t>
  </si>
  <si>
    <t>архив 2 этаж</t>
  </si>
  <si>
    <t>архив 1 этаж</t>
  </si>
  <si>
    <t>аренда Суслова, Щербаченко</t>
  </si>
  <si>
    <t>31:25:0803037:542</t>
  </si>
  <si>
    <t>31:25:0803037:543</t>
  </si>
  <si>
    <t>аренда Щелочев АИ (19,8 кв.м.)</t>
  </si>
  <si>
    <t xml:space="preserve"> почта России (безв пользование)</t>
  </si>
  <si>
    <t>Вейделевский р-н, х. Попов, ул. Центральная, 28б</t>
  </si>
  <si>
    <t>Вейделевский р-н, х. Новорослов ул. Центральная, 3</t>
  </si>
  <si>
    <t>Шкаф, инв номер 0101110015</t>
  </si>
  <si>
    <t>накладная</t>
  </si>
  <si>
    <t>Компьютер, инв номер ОС3А0000001740</t>
  </si>
  <si>
    <t>Системный блок (АРМ  архитектора) инв номер ОС3А0000001549</t>
  </si>
  <si>
    <t>Ноутбук, инв. номер ОС3А0000001656</t>
  </si>
  <si>
    <t>Воркаут комплекс, ОС3А0000001611</t>
  </si>
  <si>
    <t>Тренажер Гребля, ОС3А0000001616</t>
  </si>
  <si>
    <t>Тренажер Жим ногами  ОС3А0000001617</t>
  </si>
  <si>
    <t>Тренажер Жим от груди,  ОС3А0000001618</t>
  </si>
  <si>
    <t>Тренажер Пресс,   ОС3А0000001619</t>
  </si>
  <si>
    <t>Информационный стенд,   ОС3А0000001627</t>
  </si>
  <si>
    <t>Пневматический пистолет, ОС3А0000001556</t>
  </si>
  <si>
    <t>Гузь С.И.</t>
  </si>
  <si>
    <t xml:space="preserve"> с.Белый Колодезь</t>
  </si>
  <si>
    <t>Вейделевский район, х. Колесников, ул. Школьная, д.1</t>
  </si>
  <si>
    <t>31:25:0407001:201</t>
  </si>
  <si>
    <t>Вейделевский р-н, х. Колесников ул. Школьная, 1</t>
  </si>
  <si>
    <t>31:25:0407001:200</t>
  </si>
  <si>
    <t>Земельный участок</t>
  </si>
  <si>
    <t>Вейделевский район, х. Колесников, ул. Школьная, 1</t>
  </si>
  <si>
    <t>Вейделевский район, с.Закутское, ул. Центральная, д.9</t>
  </si>
  <si>
    <t>постоянное (бессрочное) пользование</t>
  </si>
  <si>
    <t>п. Викторополь, ул. Садовая, д.37/2</t>
  </si>
  <si>
    <t>п. Викторополь, ул. Садовая, д.37/1</t>
  </si>
  <si>
    <t>п. Викторополь, ул. Садовая, д.46а/1</t>
  </si>
  <si>
    <t>п. Викторополь, ул. Садовая, д.46а/2</t>
  </si>
  <si>
    <t>п. Викторополь, ул. Садовая, д. 34/2</t>
  </si>
  <si>
    <t>п. Викторополь, ул. Садовая, д. 34/1</t>
  </si>
  <si>
    <t>п. Викторополь, ул. ЮА Гагарина, д.9/2</t>
  </si>
  <si>
    <t>п. Викторополь, ул. ЮА Гагарина, д.9/1</t>
  </si>
  <si>
    <t>п. Вейделевка, ул. Комсомольская, д.7/32</t>
  </si>
  <si>
    <t>Белоколодезьское с/п</t>
  </si>
  <si>
    <t>Николаевское с/п</t>
  </si>
  <si>
    <t>Администрация г/п п. Вейделевка</t>
  </si>
  <si>
    <t>Нежилое помещение с.Зенино (бывший детский сад)31:25:0702005:54</t>
  </si>
  <si>
    <t>ЗАО им.Кирова</t>
  </si>
  <si>
    <t xml:space="preserve">п.Вейделевка 
ул. Первомайская, 1
</t>
  </si>
  <si>
    <t xml:space="preserve">Пескоразбрасыватель полуприцепной тракторный ПРР-3.0 </t>
  </si>
  <si>
    <t>передали в 2022</t>
  </si>
  <si>
    <t>Навесная снегоуборочная машина (2.1487)</t>
  </si>
  <si>
    <t>Навесная снегоуборочная машина (2.1486)</t>
  </si>
  <si>
    <t>Автобус КАВЗ 4235-31 рег.номер Н350УН 31</t>
  </si>
  <si>
    <t>ПБП</t>
  </si>
  <si>
    <t>Вейделевский район, п. Долгое, ул. Центральная, 10</t>
  </si>
  <si>
    <t>Вейделевский район, с.Закутское, ул. Садовая, 2</t>
  </si>
  <si>
    <t>Вейделевский район, с.Зенино, у.Школьная, 18</t>
  </si>
  <si>
    <t>Вейделевский район, с.Николаевка, ул. Центральная, 61</t>
  </si>
  <si>
    <t>Вейделевский район, с. Солонцы, ул. Школьная, 19</t>
  </si>
  <si>
    <t>31:25:1004009:50</t>
  </si>
  <si>
    <t>Вейделевка, ул.Гайдара, 9</t>
  </si>
  <si>
    <t>Вейделевка, ул.Садовая 15</t>
  </si>
  <si>
    <t>Земельный участок (спортивная площадка)</t>
  </si>
  <si>
    <t>31:25:0803043:51</t>
  </si>
  <si>
    <t>Вейделевский район, п.Викторополь, ул.А.Кулика, 15</t>
  </si>
  <si>
    <t>31:25:0910008:219</t>
  </si>
  <si>
    <t>Нежилое помещение (котельная)</t>
  </si>
  <si>
    <t>31:25:0903001:43</t>
  </si>
  <si>
    <t>Белгородская обл.Вейделевский р-н,п.Вейделевка,ул.Пушкинская ,30</t>
  </si>
  <si>
    <t>Автобус ПАЗ 320570-02, инв.номер 410135000001, 2021 г., ГРН Т532РН</t>
  </si>
  <si>
    <t>Акт приема передачи от 30.06.2021</t>
  </si>
  <si>
    <t xml:space="preserve"> Автобус  ПАЗ 3320570-02, инв.номер 410135000001, 2021 г., ГРН Т556РН</t>
  </si>
  <si>
    <t>Автобус для перевозки детей ГАЗ 322121, инв номер 410135000002, 2021 г., ГРН Т 641 УС</t>
  </si>
  <si>
    <t>Акт приема передачи от 05.02.2021</t>
  </si>
  <si>
    <t>Автобус для перевозки детей ПАЗ 320570-02, инв номер 410135000003, 2021 г., ГРН Т 588 РН</t>
  </si>
  <si>
    <t>Автобус ПАЗ 32053-70 Н436КН31, инв номер  4101350005</t>
  </si>
  <si>
    <t>Автобус ПАЗ 32053-70 Т556РН, инв номер  410135000006</t>
  </si>
  <si>
    <t>Автомобиль ВАЗ 21053, 2012 г., ГРН К039АТ</t>
  </si>
  <si>
    <t>10.0.2012</t>
  </si>
  <si>
    <t>Акт приема передачи от 10.0.2012</t>
  </si>
  <si>
    <t>Автобус ПАЗ 3320570-02, Т551РН, инв номер  410135000001, 2021</t>
  </si>
  <si>
    <t>Автобус ПАЗ 3320570-02, Т553РН, инв номер  410135000002, 2021</t>
  </si>
  <si>
    <t>Автобус ГАЗ-322121 , инв номер 410135000001, 2020 г, ГРН Т135ОА</t>
  </si>
  <si>
    <t>СЮН</t>
  </si>
  <si>
    <t>Газель НЕКСТ модель ИАЦ-1767М8 инв.номер 410135000002, 2021 г.</t>
  </si>
  <si>
    <t>Автомобиль ЛАДА -210540, инв.номер 4101350003, 2008 г., ГРН М885ЕВ 31 RUS</t>
  </si>
  <si>
    <t>Акт приема передачи от 11.03.2021 г.</t>
  </si>
  <si>
    <t>постановление администрации Вейделевского района  №296 от 30.12.2021 г.</t>
  </si>
  <si>
    <t>Викторополь</t>
  </si>
  <si>
    <t>Вейделевский район, п. Вейделевка, ул. Народная, д.11/2</t>
  </si>
  <si>
    <t>Квартира, 31:25:0803043:536</t>
  </si>
  <si>
    <t>Квартира, 31:25:0803043:534</t>
  </si>
  <si>
    <t>Квартира, 31:25:0803043:456</t>
  </si>
  <si>
    <t>Квартира, 31:25:0803043:240</t>
  </si>
  <si>
    <t>Квартира, 31:25:0803043:216</t>
  </si>
  <si>
    <t>Квартира, 31:25:0803043:775</t>
  </si>
  <si>
    <t>Квартира, 31:25:0803043:450</t>
  </si>
  <si>
    <t>Квартира, 31:25:0803028:391</t>
  </si>
  <si>
    <t>Часть жилого дома, 31:25:0803046:125</t>
  </si>
  <si>
    <t>распоряжение администрации Вейделевского района №1492 от 24.12.2021 г.</t>
  </si>
  <si>
    <t>распоряжение администрации Вейделевского района №1306 от 23.11.2021 г.</t>
  </si>
  <si>
    <t>распоряжение администрации Вейделевского района №821 от 22.07.2021 г.</t>
  </si>
  <si>
    <t>распоряжение администрации Вейделевского района №747 от 02.07.2021 г.</t>
  </si>
  <si>
    <t>распоряжение администрации Вейделевского района №606 от 31.05.2021 г.</t>
  </si>
  <si>
    <t>распоряжение администрации Вейделевского района №305 от 29.03.2021 г.</t>
  </si>
  <si>
    <t>в 2022 приватизация</t>
  </si>
  <si>
    <t>п. Вейделевка, ул. Мира, д.67а, кв.2</t>
  </si>
  <si>
    <t>п. Вейделевка, ул. Мира, д.67а, кв.3</t>
  </si>
  <si>
    <t>п. Вейделевка, ул. Мира, д.67а, кв.4</t>
  </si>
  <si>
    <t>п. Вейделевка, ул. Мира, д.67а, кв.5</t>
  </si>
  <si>
    <t>п. Вейделевка, ул. Мира, д.67а, кв.6</t>
  </si>
  <si>
    <t>п. Вейделевка, ул. Мира, д.67а, кв.7</t>
  </si>
  <si>
    <t>п. Вейделевка, ул. Мира, д.67а, кв.1</t>
  </si>
  <si>
    <t>п. Вейделевка, ул. Мира, д.67а, кв.9</t>
  </si>
  <si>
    <t>п. Вейделевка, ул. Мира, д.67а, кв.10</t>
  </si>
  <si>
    <t>п. Вейделевка, ул. Мира, д.67а, кв.13</t>
  </si>
  <si>
    <t>п. Вейделевка, ул. Мира, д.67а, кв.14</t>
  </si>
  <si>
    <t>п. Вейделевка, ул. Мира, д.67а, кв.15</t>
  </si>
  <si>
    <t>п. Вейделевка, ул. Мира, д.67а, кв.16</t>
  </si>
  <si>
    <t>п. Вейделевка, ул. Мира, д.67а, кв.17</t>
  </si>
  <si>
    <t>п. Вейделевка, ул. Мира, д.67а, кв.18</t>
  </si>
  <si>
    <t>п. Вейделевка, ул. Мира, д.67а, кв.19</t>
  </si>
  <si>
    <t>п. Вейделевка, ул. Мира, д.67а, кв.20</t>
  </si>
  <si>
    <t>п. Вейделевка, ул. Мира, д.67а, кв.21</t>
  </si>
  <si>
    <t>п. Вейделевка, ул. Мира, д.67а, кв.22</t>
  </si>
  <si>
    <t>п. Вейделевка, ул. Мира, д.67а, кв.23</t>
  </si>
  <si>
    <t>п. Вейделевка, ул. Мира, д.67а, кв.24</t>
  </si>
  <si>
    <t>п. Вейделевка, ул. Мира, д.67а, кв.25</t>
  </si>
  <si>
    <t>п. Вейделевка, ул. Мира, д.67а, кв.26</t>
  </si>
  <si>
    <t>п. Вейделевка, ул. Мира, д.67а, кв.27</t>
  </si>
  <si>
    <t>п. Вейделевка, ул. Мира, д.67а, кв.28</t>
  </si>
  <si>
    <t>п. Вейделевка, ул. Мира, д.67а, кв.29</t>
  </si>
  <si>
    <t>п. Вейделевка, ул. Мира, д.67а, кв.30</t>
  </si>
  <si>
    <t>п. Вейделевка, ул. Мира, д.67а, кв.31</t>
  </si>
  <si>
    <t>п. Вейделевка, ул. Мира, д.67а, кв.32</t>
  </si>
  <si>
    <t>п. Вейделевка, ул. Мира, д.67а, кв.33</t>
  </si>
  <si>
    <t>п. Вейделевка, ул. Мира, д.67а, кв.34</t>
  </si>
  <si>
    <t>п. Вейделевка, ул. Мира, д.67а, кв.36</t>
  </si>
  <si>
    <t>п. Вейделевка, ул. Мира, д.67а, кв.38</t>
  </si>
  <si>
    <t>п. Вейделевка, ул. Мира, д.67а, кв.41</t>
  </si>
  <si>
    <t>п. Вейделевка, ул. Мира, д.67а, кв.42</t>
  </si>
  <si>
    <t>п. Вейделевка, ул. Мира, д.67а, кв.44</t>
  </si>
  <si>
    <t>п. Вейделевка, ул. Мира, д.67а, кв.45</t>
  </si>
  <si>
    <t>п. Вейделевка, ул. Мира, д.67а, кв.46</t>
  </si>
  <si>
    <t>п. Вейделевка, ул. Мира, д.67а, кв.48</t>
  </si>
  <si>
    <t>п. Вейделевка, ул. Мира, д.67а, кв.50</t>
  </si>
  <si>
    <t>п. Вейделевка, ул. Мира, д.67а, кв.52</t>
  </si>
  <si>
    <t>п. Вейделевка, ул. Мира, д.67а, кв.54</t>
  </si>
  <si>
    <t>постановление администрации Вейделевского района №63 от 25.03.2021 г.</t>
  </si>
  <si>
    <t>Квартира, 31:25:0803043:785</t>
  </si>
  <si>
    <t>Квартира, 31:25:0803043:796</t>
  </si>
  <si>
    <t>Квартира, 31:25:0803043:797</t>
  </si>
  <si>
    <t>Квартира, 31:25:0803043:807</t>
  </si>
  <si>
    <t>Квартира, 31:25:0803043:808</t>
  </si>
  <si>
    <t>Квартира, 31:25:0803043:818</t>
  </si>
  <si>
    <t>Квартира, 31:25:0803043:819</t>
  </si>
  <si>
    <t>Квартира, 31:25:0803043:827</t>
  </si>
  <si>
    <t>Квартира, 31:25:0803043:828</t>
  </si>
  <si>
    <t>Квартира, 31:25:0803043:829</t>
  </si>
  <si>
    <t>Квартира, 31:25:0803043:830</t>
  </si>
  <si>
    <t>п. Вейделевка, ул. Мира, д.67а, кв.55</t>
  </si>
  <si>
    <t>Квартира, 31:25:0803043:776</t>
  </si>
  <si>
    <t>Квартира, 31:25:0803043:777</t>
  </si>
  <si>
    <t>Квартира, 31:25:0803043:779</t>
  </si>
  <si>
    <t>Квартира, 31:25:0803043:780</t>
  </si>
  <si>
    <t>Квартира, 31:25:0803043:781</t>
  </si>
  <si>
    <t>Квартира, 31:25:0803043:782</t>
  </si>
  <si>
    <t>Квартира, 31:25:0803043:783</t>
  </si>
  <si>
    <t>Квартира, 31:25:0803043:784</t>
  </si>
  <si>
    <t>Квартира, 31:25:0803043:786</t>
  </si>
  <si>
    <t>Квартира, 31:25:0803043:787</t>
  </si>
  <si>
    <t>Квартира, 31:25:0803043:788</t>
  </si>
  <si>
    <t>Квартира, 31:25:0803043:789</t>
  </si>
  <si>
    <t>Квартира, 31:25:0803043:790</t>
  </si>
  <si>
    <t>Квартира, 31:25:0803043:791</t>
  </si>
  <si>
    <t>Квартира, 31:25:0803043:792</t>
  </si>
  <si>
    <t>Квартира, 31:25:0803043:793</t>
  </si>
  <si>
    <t>Квартира, 31:25:0803043:794</t>
  </si>
  <si>
    <t>Квартира, 31:25:0803043:795</t>
  </si>
  <si>
    <t>Квартира, 31:25:0803043:798</t>
  </si>
  <si>
    <t>Квартира, 31:25:0803043:799</t>
  </si>
  <si>
    <t>Квартира, 31:25:0803043:800</t>
  </si>
  <si>
    <t>Квартира, 31:25:0803043:801</t>
  </si>
  <si>
    <t>Квартира, 31:25:0803043:802</t>
  </si>
  <si>
    <t>Квартира, 31:25:0803043:803</t>
  </si>
  <si>
    <t>Квартира, 31:25:0803043:804</t>
  </si>
  <si>
    <t>Квартира, 31:25:0803043:805</t>
  </si>
  <si>
    <t>Квартира, 31:25:0803043:806</t>
  </si>
  <si>
    <t>Квартира, 31:25:0803043:809</t>
  </si>
  <si>
    <t>Квартира, 31:25:0803043:810</t>
  </si>
  <si>
    <t>Квартира, 31:25:0803043:811</t>
  </si>
  <si>
    <t>Квартира, 31:25:0803043:812</t>
  </si>
  <si>
    <t>Квартира, 31:25:0803043:813</t>
  </si>
  <si>
    <t>Квартира, 31:25:0803043:814</t>
  </si>
  <si>
    <t>Квартира, 31:25:0803043:815</t>
  </si>
  <si>
    <t>Квартира, 31:25:0803043:816</t>
  </si>
  <si>
    <t>Квартира, 31:25:0803043:817</t>
  </si>
  <si>
    <t>Квартира, 31:25:0803043:820</t>
  </si>
  <si>
    <t>Квартира, 31:25:0803043:821</t>
  </si>
  <si>
    <t>Квартира, 31:25:0803043:822</t>
  </si>
  <si>
    <t>Квартира, 31:25:0803043:823</t>
  </si>
  <si>
    <t>Квартира, 31:25:0803043:824</t>
  </si>
  <si>
    <t>Квартира, 31:25:0803043:825</t>
  </si>
  <si>
    <t>Блок жилого дома, 31:25:0907003:404</t>
  </si>
  <si>
    <t>Блок жилого дома, 31:25:0907003:403</t>
  </si>
  <si>
    <t>Блок жилого дома, 31:25:0907003:401</t>
  </si>
  <si>
    <t>п. Викторополь, ул. Садовая, д.34/1</t>
  </si>
  <si>
    <t>п. Викторополь, ул. Садовая, д.34/2</t>
  </si>
  <si>
    <t>Блок жилого дома, 31:25:0907003:402</t>
  </si>
  <si>
    <t>Блок жилого дома, 31:25:0907007:378</t>
  </si>
  <si>
    <t>Блок жилого дома, 31:25:0907007:376</t>
  </si>
  <si>
    <t>Блок жилого дома, 31:25:0907003:399</t>
  </si>
  <si>
    <t>Блок жилого дома, 31:25:0907003:400</t>
  </si>
  <si>
    <t>Кубраковское с/п</t>
  </si>
  <si>
    <t xml:space="preserve">распоряжение администрации Вейделевского района </t>
  </si>
  <si>
    <t>соглашение о предоставлении жилого помещения взамен изымаемого жилого помещения</t>
  </si>
  <si>
    <t>Козаренко К.Г.</t>
  </si>
  <si>
    <t>Петрова А.А.</t>
  </si>
  <si>
    <t>Черных Т.А.</t>
  </si>
  <si>
    <t>Черных С.А.</t>
  </si>
  <si>
    <t>Королев И.И.</t>
  </si>
  <si>
    <t>Шевченко А.И.</t>
  </si>
  <si>
    <t>Зубков Н.М.</t>
  </si>
  <si>
    <t>Педаш ПВ</t>
  </si>
  <si>
    <t>Коновалова Т.И.</t>
  </si>
  <si>
    <t>Крышка Е.И.</t>
  </si>
  <si>
    <t>Попова НН.</t>
  </si>
  <si>
    <t>Гамаюнова Н.И.</t>
  </si>
  <si>
    <t>Куренков ГП</t>
  </si>
  <si>
    <t>Мельников А.В.</t>
  </si>
  <si>
    <t>Долженко СИ</t>
  </si>
  <si>
    <t>Кириченко ОФ</t>
  </si>
  <si>
    <t>Белокобыльская АВ</t>
  </si>
  <si>
    <t>Бугаевская ОВ</t>
  </si>
  <si>
    <t>Марков АА</t>
  </si>
  <si>
    <t>Аникеенко МВ</t>
  </si>
  <si>
    <t>Карагодина ТВ</t>
  </si>
  <si>
    <t>Гамаюнова НИ</t>
  </si>
  <si>
    <t>Лепетюха НВ</t>
  </si>
  <si>
    <t>Маркова ЮА</t>
  </si>
  <si>
    <t>Холоденко АА</t>
  </si>
  <si>
    <t>Тарасова АИ</t>
  </si>
  <si>
    <t>Илиади ОН</t>
  </si>
  <si>
    <t>Долгалев ЮВ</t>
  </si>
  <si>
    <t>Козлова ЮВ</t>
  </si>
  <si>
    <t>Крышка ЕИ</t>
  </si>
  <si>
    <t>Будыкин АИ</t>
  </si>
  <si>
    <t>Чичов ЕИ</t>
  </si>
  <si>
    <t>Торсунова ГВ</t>
  </si>
  <si>
    <t>Рындина АИ</t>
  </si>
  <si>
    <t>Шахов НА</t>
  </si>
  <si>
    <t>Страхова АА</t>
  </si>
  <si>
    <t>Шевченко ЛС</t>
  </si>
  <si>
    <t>Геккель ИМ</t>
  </si>
  <si>
    <t>Полевская ИВ</t>
  </si>
  <si>
    <t>Анохин СВ</t>
  </si>
  <si>
    <t>Снаговская ОС</t>
  </si>
  <si>
    <t>Королев И</t>
  </si>
  <si>
    <t>31:25:1004008:15</t>
  </si>
  <si>
    <t>Огурцов ЕТ</t>
  </si>
  <si>
    <t>31:25:0405003:16</t>
  </si>
  <si>
    <t>Белгородская обл.Вейделевский р-н,с. Белый Колодезь</t>
  </si>
  <si>
    <t>31:25:1004008:31</t>
  </si>
  <si>
    <t>Белгородская обл.Вейделевский р-н,с. Дегтярное</t>
  </si>
  <si>
    <t>31:25:0209007:15</t>
  </si>
  <si>
    <t>Белгородская обл.Вейделевский р-н,с. Долгое</t>
  </si>
  <si>
    <t>31:25:0111007:31</t>
  </si>
  <si>
    <t>Белгородская обл.Вейделевский р-н,с. Малакеево</t>
  </si>
  <si>
    <t>31:25:0204006:4</t>
  </si>
  <si>
    <t>Белгородская обл.Вейделевский р-н,с. Белый Плес</t>
  </si>
  <si>
    <t>31:25:0502010:2</t>
  </si>
  <si>
    <t>31:25:704008:11</t>
  </si>
  <si>
    <t>Белгородская обл.Вейделевский р-н,с. Закутское</t>
  </si>
  <si>
    <t>31:25:0505008:49</t>
  </si>
  <si>
    <t>Белгородская обл.Вейделевский р-н, х. Избушки</t>
  </si>
  <si>
    <t>31:25:0507003:26</t>
  </si>
  <si>
    <t>Белгородская обл.Вейделевский р-н, с. Клименки</t>
  </si>
  <si>
    <t>31:25:1202003:41</t>
  </si>
  <si>
    <t>Белгородская обл.Вейделевский р-н, с. Кубраки</t>
  </si>
  <si>
    <t>31:25:0402003:29</t>
  </si>
  <si>
    <t>Белгородская обл.Вейделевский р-н, с. Яропольцы</t>
  </si>
  <si>
    <t>31:25:1203001:28</t>
  </si>
  <si>
    <t>Белгородская обл.Вейделевский р-н, х. Попасный</t>
  </si>
  <si>
    <t>31:25:0307006:37</t>
  </si>
  <si>
    <t>Белгородская обл.Вейделевский р-н, п. Викторополь</t>
  </si>
  <si>
    <t>Белгородская обл.Вейделевский р-н, х. Ногин</t>
  </si>
  <si>
    <t>31:25:0303006:29</t>
  </si>
  <si>
    <t>Белгородская обл.Вейделевский р-н, с. Большие Липяги</t>
  </si>
  <si>
    <t>31:25:0603004:5</t>
  </si>
  <si>
    <t>Белгородская обл.Вейделевский р-н, п. Луговое</t>
  </si>
  <si>
    <t>31:25:0105001:458</t>
  </si>
  <si>
    <t xml:space="preserve">п.Вейделевка, ул.Центральная,24 </t>
  </si>
  <si>
    <t>Земельный учсаток</t>
  </si>
  <si>
    <t>Накладная от 27.11.2020 года №БК00000871</t>
  </si>
  <si>
    <t>распоряжение №1340 от 30.11.2021</t>
  </si>
  <si>
    <t>акт приема передачи от 17.11.2005г.</t>
  </si>
  <si>
    <t>акт приема-передачи от 17.11.2021</t>
  </si>
  <si>
    <t>акт приема-передачи от 10.11.2020</t>
  </si>
  <si>
    <t>Автобус Hinger KLQ 6928Q, 2021 г, ГРН Т099ХМ, цвет - белый</t>
  </si>
  <si>
    <t>ВАЗ 21041-30, ГРН Н137СО, цвет- черный</t>
  </si>
  <si>
    <t>Автомобиль ВАЗ 21053, ГРН Е 833 ВЕ, цвет - белый</t>
  </si>
  <si>
    <t>Автомобиль ВАЗ 32213, 2007 г., ГРН К910АТ, цвет - белый</t>
  </si>
  <si>
    <t>Лестницеход ПУМА-130</t>
  </si>
  <si>
    <t>накладная № 156 от 25.06.2021</t>
  </si>
  <si>
    <t xml:space="preserve">Баритон духовой </t>
  </si>
  <si>
    <t>накладная  №68 от 10.12.2014</t>
  </si>
  <si>
    <t>накладная №835 от 15.12.2021</t>
  </si>
  <si>
    <t>Проектор Beng</t>
  </si>
  <si>
    <t>накладная №628 от 15.12.2021</t>
  </si>
  <si>
    <t>Белгородская обл.Вейделевский р-н,п.Вейделевка,ул.Пушкинская,29</t>
  </si>
  <si>
    <t>Светодиодное оборудование для праздничного оформления здания</t>
  </si>
  <si>
    <t>накладная 234 от 21.12.2020</t>
  </si>
  <si>
    <t>накладная 233 от 21.12.2021</t>
  </si>
  <si>
    <t>Компьютер стационарный</t>
  </si>
  <si>
    <t>накладная №909 от от 22.12.2021г.</t>
  </si>
  <si>
    <t>Труба,  строй, Bb, 3-х вентильный, никель</t>
  </si>
  <si>
    <t>Узел учета тепловой энергии</t>
  </si>
  <si>
    <t>накладная №89 от от 22.12.2021г.</t>
  </si>
  <si>
    <t>накладная №80 от от 22.12.2021г.</t>
  </si>
  <si>
    <t>Моноблок НР 24-dp0061ur</t>
  </si>
  <si>
    <t>накладная №14683 от 11.08.2021</t>
  </si>
  <si>
    <t>Ноутбук Aser Nitro</t>
  </si>
  <si>
    <t>накладная №643 от 22.12.2021</t>
  </si>
  <si>
    <t xml:space="preserve">Телевизор LED Samsung 70 </t>
  </si>
  <si>
    <t>накладная №90 от 22.12.2021</t>
  </si>
  <si>
    <t>накладная 671 от 24.12.2021</t>
  </si>
  <si>
    <t>Муниципальное бюджетное учреждение культуры «Вейделевский ЦКР» (Слюсарь Яна Сергеевна)</t>
  </si>
  <si>
    <t>Муниципальное образовательное учреждение дополнительного образования детей «Вейделевская  школа искусств» (Лепетюха Наталья Александровна)</t>
  </si>
  <si>
    <t>Управление культуры, спорта и молодежной политики администрации
района (Лемзякова Ю.А.
т.5-54-63)</t>
  </si>
  <si>
    <t>Управление культуры, спорта и молодежной политики администрации района</t>
  </si>
  <si>
    <t>Муниципальное образовательное учреждение дополнительного образования детей «Вейделевская  школа искусств»</t>
  </si>
  <si>
    <t>Муниципальное  учреждение дополнительного  образования "Вейделевский районный Дом детского творчества" (Звычайная Галина Анатольевна)</t>
  </si>
  <si>
    <t>Класс-комплект-лаборатория "ЭКХ".</t>
  </si>
  <si>
    <t>Системный блок рабочего места учителя</t>
  </si>
  <si>
    <t>Системный блок ученика</t>
  </si>
  <si>
    <t>Машина посудомоечная</t>
  </si>
  <si>
    <t>Авто-класс</t>
  </si>
  <si>
    <t>Компьютер</t>
  </si>
  <si>
    <t>Лингафон.кабинет</t>
  </si>
  <si>
    <t>Лингафоннный кабинет 12 мест ЛКФ-102 (с DVD)</t>
  </si>
  <si>
    <t>Наружнее освещение</t>
  </si>
  <si>
    <t>Станок ТВ-7М с подставкой (Станок ТВ-7М с подставкой)</t>
  </si>
  <si>
    <t>Станок горизонтально-фрезерный с подставкой</t>
  </si>
  <si>
    <t>Лингафоннный кабинет "Диалог-1" в комплекте (пульт управления)</t>
  </si>
  <si>
    <t>КТП ПВ-250/10/04</t>
  </si>
  <si>
    <t>Трансформатор ТМ 250/10/04</t>
  </si>
  <si>
    <t>Универсальная кухонная машина УКМ- 06</t>
  </si>
  <si>
    <t>УКМ (мясорубка.взбивалка с 1бачком )</t>
  </si>
  <si>
    <t>Плиты заборные</t>
  </si>
  <si>
    <t>Навес металлический</t>
  </si>
  <si>
    <t xml:space="preserve">УКМ-01 (мясорубка.взбивалка с 1бачком овощерезка с протиркой рыхлитель </t>
  </si>
  <si>
    <t>Интерактивная доска SMART Board 660+громкоговорители в комплекте</t>
  </si>
  <si>
    <t>Интерактивный аппаратно-програмный комплекс</t>
  </si>
  <si>
    <t>Интерактивная доска SMART Board 660</t>
  </si>
  <si>
    <t>Интерактивный дисплей Simpodium id35015"</t>
  </si>
  <si>
    <t>Стенки набор</t>
  </si>
  <si>
    <t>Лингафонно -тестовый.кабинет</t>
  </si>
  <si>
    <t>Котел пищеварочный КПЭМ-100</t>
  </si>
  <si>
    <t>Программное обеспечение автомобильный класс</t>
  </si>
  <si>
    <t>Компьютерный класс</t>
  </si>
  <si>
    <t>Кабинет химии</t>
  </si>
  <si>
    <t>Кабинет физики</t>
  </si>
  <si>
    <t>Электро-котельная</t>
  </si>
  <si>
    <t>Станок танцевальный</t>
  </si>
  <si>
    <t>Силовой тренажер комплексный</t>
  </si>
  <si>
    <t>Оборудование ВСШ</t>
  </si>
  <si>
    <t>Компьютер, принтер, модем ( Компьютер, принтер, модем)</t>
  </si>
  <si>
    <t>Котел "Хопер-80" с авт РГУ3-М1</t>
  </si>
  <si>
    <t>Станок НРФ</t>
  </si>
  <si>
    <t>Станок ТВ УМ</t>
  </si>
  <si>
    <t>Лабораторное оборудование</t>
  </si>
  <si>
    <t>Дет.городок</t>
  </si>
  <si>
    <t>Макет трактора Т 150</t>
  </si>
  <si>
    <t>Светофор транспортный (три сигнала)</t>
  </si>
  <si>
    <t>Пароконвектомат ПКА 10-1/1 ВМ</t>
  </si>
  <si>
    <t>Шторы в ассортименте</t>
  </si>
  <si>
    <t>Пароконвектомат тип 1</t>
  </si>
  <si>
    <t>Гимнастический городок</t>
  </si>
  <si>
    <t>Машина без горки</t>
  </si>
  <si>
    <t>Беседка</t>
  </si>
  <si>
    <t>Плита кухонная электрическая</t>
  </si>
  <si>
    <t>Прилавок холодильный</t>
  </si>
  <si>
    <t>Машина тестомесильная</t>
  </si>
  <si>
    <t>Автотренажер легкового автомобиля "Автотренер"-ЗЛРП</t>
  </si>
  <si>
    <t>Шкаф жарочный ЭШВ</t>
  </si>
  <si>
    <t>Станок токарный настольный</t>
  </si>
  <si>
    <t>Станок горизонтальный настольный фрезерный</t>
  </si>
  <si>
    <t>Аудиопанель учащегося Sanako (лингафонный кабинет) 16 штук</t>
  </si>
  <si>
    <t>Мультимедийный проектор.Столик для проектора</t>
  </si>
  <si>
    <t>Станок настольно-сверлильный</t>
  </si>
  <si>
    <t>Пароконвектомат АПК - 10-1/1 РУБИКОН</t>
  </si>
  <si>
    <t>Снегоуборщик CRAFTSMAN 88396</t>
  </si>
  <si>
    <t>ВРУ со счетчиками Нейрона</t>
  </si>
  <si>
    <t>Пианино вертикальное</t>
  </si>
  <si>
    <t>Универсальная кухонная машина УКМ- 07</t>
  </si>
  <si>
    <t>Шкаф ШУЭ</t>
  </si>
  <si>
    <t>Пианино в комплекте с банкеткой VIRTUOZO 22777</t>
  </si>
  <si>
    <t>Пароконвектомат ПКА 06-1/1 ВМ</t>
  </si>
  <si>
    <t>Тележка для мобильного компьютерного класса Schoolbox</t>
  </si>
  <si>
    <t>Коррекционно-развивающий программый комплекс Компл.:Интерак.доска SmartBoard без лотка-1шт.;Проектор Smart-1шт.;Настен.крепл.к проектору-1шт.;Пассив.лоток д/интеракт.доски-1шт.;Компьют.компл.с прогр.обеспеч."Специальные образ.сред."-1комп.</t>
  </si>
  <si>
    <t>Световая каскадирующая труба "Веселый фонтан"</t>
  </si>
  <si>
    <t>Настенное панно "Звездное небо"</t>
  </si>
  <si>
    <t>Ковер " Звездное небо"</t>
  </si>
  <si>
    <t>Программно-индикаторный тренажерный комплекс БОС "Абилитон" (психоэмоциональный) Комплектация:Программно-индикаторный тренажерный комплекс "Абилитон" - 1шт.; Програм.обеспечение по психоэмоциональной коррекции- 1шт.; Компьют.комплекс-1 комп</t>
  </si>
  <si>
    <t>Комплект светового оборудования "Дорожные знаки"+Светофоры +Разметка" "Зарница"</t>
  </si>
  <si>
    <t>Интерактивный сухой бассейн с подсветкой и переключателями (без шаров)</t>
  </si>
  <si>
    <t>Колонна пузырьковая МПП интерактивная с мягкой платформой с верхней и нижней подсветкой</t>
  </si>
  <si>
    <t>Навес теневой уличный</t>
  </si>
  <si>
    <t>Электроплита ЭП-4ЖШ лицо нерж./стандартная духовка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</si>
  <si>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</t>
  </si>
  <si>
    <t>Кабинет биологической обратной связи (БОС) "КОМФОРТ ЛОГО" для коррекции и предотвращения развития речевых нарушений. На одно рабочее место</t>
  </si>
  <si>
    <t>Интерактивная доска.</t>
  </si>
  <si>
    <t>Ограждение.</t>
  </si>
  <si>
    <t>Комплект "Уникальный автогородок ПРО"</t>
  </si>
  <si>
    <t>котел Хопер</t>
  </si>
  <si>
    <t>Мармит 1-х блюд 3 конфорки Лира-Профи</t>
  </si>
  <si>
    <t>Брусья БГЖ-2 Тип1</t>
  </si>
  <si>
    <t>Комплект штор с карнизами</t>
  </si>
  <si>
    <t>Доска интерактивная IQBoard DVT TN087</t>
  </si>
  <si>
    <t>Шлем виртуальной реальности HTC Vive в комплекте со стойкой для базовых станций FEST-086/W-806.0</t>
  </si>
  <si>
    <t>Квадрокоптер DJI Mavic air</t>
  </si>
  <si>
    <t>Интерактивная доска Viewsonic IFP6530</t>
  </si>
  <si>
    <t>методические пособие</t>
  </si>
  <si>
    <t>Ноутбук 15" ASUS G531 GU-AL110RA</t>
  </si>
  <si>
    <t>Вычислительный блок для интерактивной доски Irbis OP101P</t>
  </si>
  <si>
    <t>Ноутбук 14"HP ProBook 440 G1</t>
  </si>
  <si>
    <t>Мармит 1-х блюд 3 конфорки ПМЭС-70М-01 "ПАТША"</t>
  </si>
  <si>
    <t>Телевизор " Samsung "</t>
  </si>
  <si>
    <t>Плита электрическая 4-комфорочная с дух.шкафом</t>
  </si>
  <si>
    <t>Игровой комплекс IK 1/1</t>
  </si>
  <si>
    <t>Игровой комплекс IK 5/8</t>
  </si>
  <si>
    <t>Беседка садовая 6-ти гранная 3,80х2,8 м.</t>
  </si>
  <si>
    <t>Комплект №4 Одежда окон для группа №2</t>
  </si>
  <si>
    <t>Комплект №19 Одежда окон и сцены в Музыкальный зал</t>
  </si>
  <si>
    <t>Комплект №16 Одежда окон для группа №6</t>
  </si>
  <si>
    <t>Комплект №14 Одежда окон для группа №5</t>
  </si>
  <si>
    <t>Комплект №11 Одежда окон для группы №4</t>
  </si>
  <si>
    <t>Комплект №9 Одежда окон Коридор 2 этаж</t>
  </si>
  <si>
    <t>Комплект №3 Одежда окон Актовый зал</t>
  </si>
  <si>
    <t>Комплект №1 Одежда окон Коридор 3 этаж</t>
  </si>
  <si>
    <t>Комплект №11 Одежда окон Коридор 1 этаж</t>
  </si>
  <si>
    <t>Линия раздачи: Мармит 1-х блюд 3 конфорки, стол нейтральный</t>
  </si>
  <si>
    <t>Котел "Хопер-100"</t>
  </si>
  <si>
    <t>Пароконвектомат</t>
  </si>
  <si>
    <t>Комплект для озвучивания мероприятий</t>
  </si>
  <si>
    <t>Комплект штор №15</t>
  </si>
  <si>
    <t>Вычислительный блок для интерактивной доски Lime I5-7200U,128GB SSD, 8GB 2133DDR4, WiFI AC, W10P</t>
  </si>
  <si>
    <t>НоутбукRAYbook Si1507 Предустановленная операционная система Альт Образования, 1 вход для микрофона, батарея 31WH.</t>
  </si>
  <si>
    <t>Интерактивная доска с креплением Viewsonic 75" IFP7530/Стойка ONKRON TS1881</t>
  </si>
  <si>
    <t>Объемные не световые буквы</t>
  </si>
  <si>
    <t>Ноут Dell Inspiron 14 5491 (тип 1)</t>
  </si>
  <si>
    <t>Аппаратно-программный комплекс "Стабиломер" платформа</t>
  </si>
  <si>
    <t>Интерактивный комплекс Логомер 2 на базе ноутбука Aser</t>
  </si>
  <si>
    <t>Логопедический комплекс Мерсибо интерактив на базе интерактивного стол.</t>
  </si>
  <si>
    <t>Программно-модульный комплекс "Баланс"...</t>
  </si>
  <si>
    <t>ноутбук HP Pavilion Gaming 15-dk 1014ur</t>
  </si>
  <si>
    <t>Шлем виртуальной реальности Samsung HMD Odyssey</t>
  </si>
  <si>
    <t>квадракоптер тип1 Parrot Anafi</t>
  </si>
  <si>
    <t>Цифровая лаборатория по экологии (полевая)</t>
  </si>
  <si>
    <t>Детская машина Самосвал</t>
  </si>
  <si>
    <t>Игровой комплекс</t>
  </si>
  <si>
    <t>Пароконвектомат PIRON</t>
  </si>
  <si>
    <t>Компьютер в сборе ( 550ВТ,AMD A8-9600. 4ГБ,1Тб,DVD-RW,монитор АОС У2270,клавиатура USB</t>
  </si>
  <si>
    <t>Козырек металлический со стойками и перилами, размер 13м. 2,0м, стойки-профтруба 80 80 3, каркас-профтруба 60 20 2-40 20 2, крыша профлист</t>
  </si>
  <si>
    <t>Козырек металлический с крыльцом, стойки-профтруба 60 60 2, размер козырька 1,5 1,8м, крыльцо профтруба 60 60 2 и просечно вытяжной лист</t>
  </si>
  <si>
    <t>Козырек металлический со стойками и перилами, размер 8м. 2,0м, стойки-профтруба 80 80 3, каркас-профтруба 60 20 2-40 20 2, крыша профлист</t>
  </si>
  <si>
    <t>Теневой навес (ширина 5м, длина 4м, высота 2м). крыша- металлопрофиль 0,44мм, каркас профтруба 50 50 2, скамейки по периметру с 3х сторон-доска</t>
  </si>
  <si>
    <t>Компьютер в сборе(Монитор Samsung, Корпус Accord ACCB307,блок питания процессор, материнская плата модуль памяти, жесткий диск)</t>
  </si>
  <si>
    <t>Ноутбук НР15 15s-fq3018ur</t>
  </si>
  <si>
    <t>Интерактивная панель 43 тонкий корпус на перекатной стойке.</t>
  </si>
  <si>
    <t>Ноутбук НР 255 15.6"</t>
  </si>
  <si>
    <t>Цифровая лаборатория для школьников(химия)</t>
  </si>
  <si>
    <t>Цифровая лаборатория для школьников по экологии</t>
  </si>
  <si>
    <t>Плита электрическая АВАТ ЭП-4П</t>
  </si>
  <si>
    <t>Комплект оборудования на базе ПИТЕРФЛОУ К20-6 класс</t>
  </si>
  <si>
    <t>Комплект оборудования на базе ПИТЕРФЛОУ К32-15 класс В</t>
  </si>
  <si>
    <t>Ноутбук. Машина портативная персональная электронно-вычислительная Aquarius CMP NS685U R11 ( Порядковый номер реестровой записи РЭ-2229/20)</t>
  </si>
  <si>
    <t>Джойстик компьютерный адаптированный: Персонализированная система управления устройствами универсального доступа для лиц с нарушением</t>
  </si>
  <si>
    <t>Лингводидактический комплекс для коррекции речевой и социально-коммуникативной сфер обучающихся с ограниченными возможностями</t>
  </si>
  <si>
    <t>Программно-модульный комплекс для проведения психолого-педагогического обследования и планирования коррекционной работы с обучающимися с</t>
  </si>
  <si>
    <t>Лаборатория мультисенсорного пространства для организации коррекционно-реабилитационной работы с лицами с ограниченными</t>
  </si>
  <si>
    <t>Комплекс для проведения коррекционных занятий с обучающимися с ограниченными возможностями здоровья</t>
  </si>
  <si>
    <t>образовательный конструктор для практики блочного программирования с комплектом датчиков на базе VEX IQ Стартовый</t>
  </si>
  <si>
    <t>цифровая лаборатория для школьников (Цифровая лаборатория по химии Releon)</t>
  </si>
  <si>
    <t>цифровая лаборатория для школьников (Цифровая лаборатория по физики Releon)</t>
  </si>
  <si>
    <t>цифровая лаборатория для школьников (Цифровая лаборатория по биологии Releon)</t>
  </si>
  <si>
    <t>Ноутбук. Машина портативная персональная электронно-вычислительная Aquarius CMP NS685U R11 ( Порядковый номер реестровой записи РЭ-2229/20</t>
  </si>
  <si>
    <t>Ноутбук HP 15s-fg 2029 ur 2Y4F7EA с предустановленной операционной системой Astra Linux тип3</t>
  </si>
  <si>
    <t>Тележка-хранилище с системой подзарядки и маршрутизатором Тип 1 НКПК NT ТН 16</t>
  </si>
  <si>
    <t>Тележка-хранилище с системой подзарядки и маршрутизатором Тип 2 НКПК ТН 16</t>
  </si>
  <si>
    <t>Вывеска объемная на фасаде здания</t>
  </si>
  <si>
    <t>Барабанная установка Ритмика</t>
  </si>
  <si>
    <t>Игровой комплекс ИК-52.09.01 Размер 3575х2230х2645мм</t>
  </si>
  <si>
    <t>Пароконвектомат ПР-04 М (4 GN1/1или 600х400, 922х890/950х645 мм, 6,35 кВт, 400 В, 4 ур.)</t>
  </si>
  <si>
    <t>плита электрическая 4-х конф.без жар.шкафа ПЭП-0,48-0,1 (лицо нерж) (840 (1050)х850х860(880)мм,12кВт,380 В)</t>
  </si>
  <si>
    <t>Мясорубка настольная МИМ-80 (450х300х580 мм,80 кг/ч, 0,81 кВт,220В) БЕЛАРУСЬ</t>
  </si>
  <si>
    <t>Мясорубка настольная МИМ-300 (680х400х460 мм,300 кг/ч, 1,9 кВт,380В) БЕЛАРУСЬ</t>
  </si>
  <si>
    <t>Образовательный набор по механике, мехатронике и робототехнике Конструктор программируемых моделий инженернх систем</t>
  </si>
  <si>
    <t>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</t>
  </si>
  <si>
    <t>Цифровая лаборатория для школьников,</t>
  </si>
  <si>
    <t>Ноутбук Lenovo ThinkBook14 G2 AREдиагональ экрана14,0 1920чх1080Ryzen 5-4500U ОЗУ 4Gb DDR4 ssd256Gb SSD M2 HDD 1Tb HDD Без ОС</t>
  </si>
  <si>
    <t>Фито-скульптура Мир знаний 2500х1000</t>
  </si>
  <si>
    <t>Арка деревянная декоративная входная 7000х3000</t>
  </si>
  <si>
    <t>Робототехнический образовательный набор ПиктоМир 1</t>
  </si>
  <si>
    <t>Игр.Базовый набор Нумикон для занятий с детьми младшего возвраста</t>
  </si>
  <si>
    <t>Шкаф жарочный ШЖЭ-1</t>
  </si>
  <si>
    <t>Проектор Epson EF100</t>
  </si>
  <si>
    <t>Спортивный комплекс</t>
  </si>
  <si>
    <t>Мясорубка настольная МИМ-300М</t>
  </si>
  <si>
    <t>Вейделевский район, п. Долгое</t>
  </si>
  <si>
    <t>31:25:0111007:96</t>
  </si>
  <si>
    <t>Вейделевский район, с.Закутское</t>
  </si>
  <si>
    <t>п.Вейделевка, ул.Комсомольская</t>
  </si>
  <si>
    <t>п.Вейделевка, ул. Центральная, 32А</t>
  </si>
  <si>
    <t>31:25:0803028:324</t>
  </si>
  <si>
    <t>31:25:0803037:275</t>
  </si>
  <si>
    <t>31:25:0907003:154</t>
  </si>
  <si>
    <t xml:space="preserve">п.Вейделевка 
ул. Мира, 83
</t>
  </si>
  <si>
    <t>Комплект спортивно-технологического оборудования для площадок Всероссийского физкультурно-спортивного комплекса «Готов к труду и обороне»</t>
  </si>
  <si>
    <t>Распоряжение администрации Вейделевского района Белгородской области №354 от 31.03.2021 г.</t>
  </si>
  <si>
    <t>Беседка шестигранная со столом и лавоч.</t>
  </si>
  <si>
    <t>накладная 345 от 20.12.2021 г.</t>
  </si>
  <si>
    <t>Администрация Вейделевского
района (Тарасенко А.В.,
т.5-57-61
т.5-56-81)</t>
  </si>
  <si>
    <t>Свидетельство о внесении записи в ЕГРЮЛ 2002 г.</t>
  </si>
  <si>
    <t>4.7.</t>
  </si>
  <si>
    <t>Управление экономического развития и прогнозирования администрации Вейделевского района (Шевченко А.Ю.
т.5-53-63)</t>
  </si>
  <si>
    <t>постановление администрации Вейделевского района</t>
  </si>
  <si>
    <t>Шарандина Л.Г.</t>
  </si>
  <si>
    <t>Мазур Н.В.</t>
  </si>
  <si>
    <t>Погореленко Н.В.</t>
  </si>
  <si>
    <t>Шульгина Н.Н.</t>
  </si>
  <si>
    <t>Пудрин В.И.</t>
  </si>
  <si>
    <t>Тарасенко Н.Е.</t>
  </si>
  <si>
    <t>Кандабарова Е.В.</t>
  </si>
  <si>
    <t>IP-видеокамера обзорного типа день-ночь управляемая, ОСЗА0000000637</t>
  </si>
  <si>
    <t>IP-видеокамера обзорного типа день-ночь управляемая, ОСЗА0000000638</t>
  </si>
  <si>
    <t>IP-видеокамера обзорного типа день-ночь управляемая, ОСЗА0000000639</t>
  </si>
  <si>
    <t>IP-видеокамера обзорного типа день-ночь управляемая, ОСЗА0000000640</t>
  </si>
  <si>
    <t>IP-видеокамера обзорного типа день-ночь управляемая, ОСЗА0000000641</t>
  </si>
  <si>
    <t>IP-видеокамера скоростного типа день-ночь ИК прожектор, ОСЗА0000000642</t>
  </si>
  <si>
    <t>IP-видеокамера скоростного типа день-ночь ИК прожектор, ОСЗА0000000643</t>
  </si>
  <si>
    <t>IP-видеокамера скоростного типа день-ночь ИК прожектор, ОСЗА0000000644</t>
  </si>
  <si>
    <t>IP-видеокамера скоростного типа день-ночь ИК прожектор, ОСЗА0000000645</t>
  </si>
  <si>
    <t>IP-видеокамера скоростного типа день-ночь ИК прожектор, ОСЗА0000000646</t>
  </si>
  <si>
    <t>Оборудование видеостены диспетчерского центра 46, ЖКОСЗА0000000647</t>
  </si>
  <si>
    <t>Оборудование видеостены диспетчерского центра 46, ЖКОСЗА0000000661</t>
  </si>
  <si>
    <t>ПК мониторинга видеозаписи 1 Тб</t>
  </si>
  <si>
    <t>ПК Сервер Видеозаписи</t>
  </si>
  <si>
    <t>убрать в 2022 Чернохатова</t>
  </si>
  <si>
    <t>постановление администрации Вейделевского района №97 от 14.05.2021 г.</t>
  </si>
  <si>
    <t xml:space="preserve">постановление администрации Вейделевского района №6 от 14.01.2021 г. </t>
  </si>
  <si>
    <t>Раздел 1. Земельные участки, предостапвленные в постоянное (бессрочное) пользование</t>
  </si>
  <si>
    <t>распоряжение администрации Вейделевского района от 24.01.2020 №57</t>
  </si>
  <si>
    <t>31:25:0803046:118</t>
  </si>
  <si>
    <t>31:25:0803011:95</t>
  </si>
  <si>
    <t>31:25:0803011:94</t>
  </si>
  <si>
    <t>31:25:0803011:91</t>
  </si>
  <si>
    <t>31:25:0803011:97</t>
  </si>
  <si>
    <t>у Истоминой другая стоимость</t>
  </si>
  <si>
    <t xml:space="preserve">Решение муниципального совета №10 от 27.11.2020 г. </t>
  </si>
  <si>
    <t>1213100001762 (ИНН 3105004872)</t>
  </si>
  <si>
    <t>СВОДНЫЙ РЕЕСТР МУНИЦИПАЛЬНОГО ИМУЩЕСТВА (акций, долей хозяйственных обществ),
являющегося собственностью муниципального образования по состоянию на 01.01.2022 г.
муниципальный район  «Вейделевский  район»</t>
  </si>
  <si>
    <t>31:25:0907007:376</t>
  </si>
  <si>
    <t>Блок жилого дома</t>
  </si>
  <si>
    <t xml:space="preserve"> 31:25:0907007:378</t>
  </si>
  <si>
    <t>31:25:0907003:399</t>
  </si>
  <si>
    <t>31:25:0907003:400</t>
  </si>
  <si>
    <t>31:25:0907003:402</t>
  </si>
  <si>
    <t>31:25:0907003:401</t>
  </si>
  <si>
    <t>31:25:0907003:403</t>
  </si>
  <si>
    <t>31:25:0907003:404</t>
  </si>
  <si>
    <t xml:space="preserve">Распоряжение администрации Вейделевского района  </t>
  </si>
  <si>
    <t>31:25:0803043:377</t>
  </si>
  <si>
    <t>Вейделевский район,  х.Орлов, ул.Майская, 1</t>
  </si>
  <si>
    <t>постановление №218 от 11.11.2021 г.</t>
  </si>
  <si>
    <t>Викторопольское с/п</t>
  </si>
  <si>
    <t>Вейделевский район, с. Большие Липяги, ул. Мира, 45</t>
  </si>
  <si>
    <t xml:space="preserve">Вейделевский р-н, х. Колесников </t>
  </si>
  <si>
    <t>31:25:0407004:37</t>
  </si>
  <si>
    <t>зу площадь</t>
  </si>
  <si>
    <t>зу кад стоим</t>
  </si>
  <si>
    <t xml:space="preserve">распоряжение администрации Вейделевского района о проведении аукциона </t>
  </si>
  <si>
    <t>Муниципальное учреждение дополнительного образования "Вейделевский районный дом детского творчества"</t>
  </si>
  <si>
    <t>Муниципальное учреждение дополнительного образования "Вейделевская районная детская станция юных натуралистов"</t>
  </si>
  <si>
    <r>
      <t>Справочно:</t>
    </r>
    <r>
      <rPr>
        <sz val="12"/>
        <rFont val="Times New Roman"/>
        <family val="1"/>
        <charset val="204"/>
      </rPr>
      <t xml:space="preserve"> Общая численность работающих в муниципальных предприятиях и учреждениях (сумма показателей среднесписочной численности персонала по форме №3- 1387 чел.)</t>
    </r>
  </si>
  <si>
    <t>школы сады</t>
  </si>
  <si>
    <t>Доля</t>
  </si>
  <si>
    <t>Смирнова</t>
  </si>
  <si>
    <t>Глущенко</t>
  </si>
  <si>
    <t>Еремеев ИА</t>
  </si>
  <si>
    <t>Блинова</t>
  </si>
  <si>
    <t>Змеева ЕА</t>
  </si>
  <si>
    <t>Котова ЛГ</t>
  </si>
  <si>
    <t>Бобкова ЕА</t>
  </si>
  <si>
    <t>Левина НА</t>
  </si>
  <si>
    <t>Фролов АВ</t>
  </si>
  <si>
    <t>31:25:0101001:3035</t>
  </si>
  <si>
    <t>изменить на 1326.8</t>
  </si>
  <si>
    <t xml:space="preserve">п.Вейделевка
ул.Комсомольская
</t>
  </si>
  <si>
    <t>Балансовая стоимость</t>
  </si>
  <si>
    <t>в том числе</t>
  </si>
  <si>
    <t>приватизация</t>
  </si>
  <si>
    <t>приватизирована</t>
  </si>
  <si>
    <t>Сведения об объектах учета муниципального реестра, подлежащая размещению на сайте муниицпального района "Вейделевский район"</t>
  </si>
  <si>
    <t>Сведения об объектах учета муниципального реестра, подлежащая размещению на сайте муниицпального района "Вейделевский район" в отношении земельных участков</t>
  </si>
  <si>
    <t>в отношении жилого фонда</t>
  </si>
  <si>
    <t xml:space="preserve">Договор найма служебного жилого помещения </t>
  </si>
  <si>
    <t xml:space="preserve">Договор  найма специализированного жилого помещения </t>
  </si>
  <si>
    <t>Сведения об объектах учета муниципального реестра, подлежащие размещению на сайте муниицпального района "Вейделевский район" в отношении недвижимого имущества, находящегося в пользовании у организаций, предприятий, учреждений</t>
  </si>
  <si>
    <t>в отношении недвижимого имущества</t>
  </si>
  <si>
    <t>в отшении 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</si>
</sst>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_р_._-;\-* #,##0.0_р_._-;_-* &quot;-&quot;?_р_._-;_-@_-"/>
    <numFmt numFmtId="168" formatCode="_-* #,##0.0000_р_._-;\-* #,##0.0000_р_._-;_-* &quot;-&quot;?_р_._-;_-@_-"/>
    <numFmt numFmtId="169" formatCode="_-* #,##0.0\ _₽_-;\-* #,##0.0\ _₽_-;_-* &quot;-&quot;?\ _₽_-;_-@_-"/>
    <numFmt numFmtId="170" formatCode="_-* #,##0.0_р_._-;\-* #,##0.0_р_._-;_-* &quot;-&quot;_р_._-;_-@_-"/>
    <numFmt numFmtId="171" formatCode="_-* #,##0.00_р_._-;\-* #,##0.00_р_._-;_-* &quot;-&quot;?_р_._-;_-@_-"/>
    <numFmt numFmtId="172" formatCode="_-* #,##0.00_р_._-;\-* #,##0.00_р_._-;_-* &quot;-&quot;_р_._-;_-@_-"/>
    <numFmt numFmtId="173" formatCode="_-* #,##0.000_р_._-;\-* #,##0.000_р_._-;_-* &quot;-&quot;?_р_._-;_-@_-"/>
    <numFmt numFmtId="174" formatCode="[$-F800]dddd\,\ mmmm\ dd\,\ yyyy"/>
    <numFmt numFmtId="175" formatCode="_-* #,##0.0\ _р_._-;\-* #,##0.0\ _р_._-;_-* &quot;-&quot;?\ _р_._-;_-@_-"/>
    <numFmt numFmtId="176" formatCode="0.00000"/>
  </numFmts>
  <fonts count="6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32E45"/>
      <name val="Calibri"/>
      <family val="2"/>
      <charset val="204"/>
      <scheme val="minor"/>
    </font>
    <font>
      <sz val="12"/>
      <color rgb="FF343434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4">
    <xf numFmtId="0" fontId="0" fillId="0" borderId="0"/>
    <xf numFmtId="0" fontId="16" fillId="0" borderId="0"/>
    <xf numFmtId="0" fontId="21" fillId="0" borderId="0" applyNumberFormat="0" applyFill="0" applyBorder="0" applyAlignment="0" applyProtection="0"/>
    <xf numFmtId="0" fontId="65" fillId="0" borderId="0"/>
  </cellStyleXfs>
  <cellXfs count="11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1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wrapText="1"/>
    </xf>
    <xf numFmtId="0" fontId="1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4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49" fontId="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1" fillId="0" borderId="0" xfId="2"/>
    <xf numFmtId="0" fontId="1" fillId="0" borderId="0" xfId="0" applyFont="1" applyAlignment="1">
      <alignment horizontal="center"/>
    </xf>
    <xf numFmtId="49" fontId="0" fillId="0" borderId="0" xfId="0" applyNumberFormat="1"/>
    <xf numFmtId="0" fontId="22" fillId="2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/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3" fillId="2" borderId="0" xfId="0" applyFont="1" applyFill="1" applyBorder="1"/>
    <xf numFmtId="0" fontId="23" fillId="0" borderId="0" xfId="0" applyFont="1" applyBorder="1"/>
    <xf numFmtId="0" fontId="29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0" fillId="2" borderId="0" xfId="0" applyFill="1" applyBorder="1"/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ont="1" applyFill="1"/>
    <xf numFmtId="167" fontId="24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/>
    <xf numFmtId="0" fontId="0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4" fillId="3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3" fillId="3" borderId="0" xfId="0" applyFont="1" applyFill="1" applyBorder="1"/>
    <xf numFmtId="167" fontId="3" fillId="3" borderId="0" xfId="0" applyNumberFormat="1" applyFont="1" applyFill="1" applyBorder="1"/>
    <xf numFmtId="165" fontId="4" fillId="5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7" fontId="24" fillId="3" borderId="10" xfId="0" applyNumberFormat="1" applyFont="1" applyFill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/>
    </xf>
    <xf numFmtId="167" fontId="24" fillId="2" borderId="1" xfId="0" applyNumberFormat="1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167" fontId="24" fillId="2" borderId="7" xfId="0" applyNumberFormat="1" applyFont="1" applyFill="1" applyBorder="1" applyAlignment="1">
      <alignment horizontal="center"/>
    </xf>
    <xf numFmtId="167" fontId="2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5" fillId="0" borderId="0" xfId="0" applyFont="1" applyBorder="1"/>
    <xf numFmtId="0" fontId="24" fillId="2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7" fontId="5" fillId="0" borderId="9" xfId="0" applyNumberFormat="1" applyFont="1" applyBorder="1" applyAlignment="1">
      <alignment horizontal="center" vertical="center" wrapText="1"/>
    </xf>
    <xf numFmtId="167" fontId="24" fillId="0" borderId="10" xfId="0" applyNumberFormat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167" fontId="24" fillId="3" borderId="1" xfId="0" applyNumberFormat="1" applyFont="1" applyFill="1" applyBorder="1" applyAlignment="1">
      <alignment horizontal="center" vertical="center" wrapText="1"/>
    </xf>
    <xf numFmtId="167" fontId="24" fillId="3" borderId="10" xfId="0" applyNumberFormat="1" applyFont="1" applyFill="1" applyBorder="1" applyAlignment="1">
      <alignment horizontal="center" vertical="center" wrapText="1"/>
    </xf>
    <xf numFmtId="167" fontId="24" fillId="3" borderId="1" xfId="0" applyNumberFormat="1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/>
    </xf>
    <xf numFmtId="167" fontId="24" fillId="2" borderId="1" xfId="0" applyNumberFormat="1" applyFont="1" applyFill="1" applyBorder="1" applyAlignment="1">
      <alignment horizontal="center" vertical="center"/>
    </xf>
    <xf numFmtId="167" fontId="22" fillId="2" borderId="1" xfId="0" applyNumberFormat="1" applyFont="1" applyFill="1" applyBorder="1" applyAlignment="1">
      <alignment horizontal="center" vertical="center" wrapText="1"/>
    </xf>
    <xf numFmtId="170" fontId="1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31" fillId="2" borderId="1" xfId="0" applyNumberFormat="1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2" fontId="35" fillId="2" borderId="3" xfId="0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Alignment="1">
      <alignment horizontal="center" vertical="center" wrapText="1"/>
    </xf>
    <xf numFmtId="164" fontId="31" fillId="2" borderId="0" xfId="0" applyNumberFormat="1" applyFont="1" applyFill="1" applyAlignment="1">
      <alignment horizontal="center" vertical="center"/>
    </xf>
    <xf numFmtId="170" fontId="13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37" fillId="2" borderId="0" xfId="0" applyFont="1" applyFill="1"/>
    <xf numFmtId="2" fontId="37" fillId="2" borderId="0" xfId="0" applyNumberFormat="1" applyFont="1" applyFill="1"/>
    <xf numFmtId="1" fontId="17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wrapTex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34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165" fontId="39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40" fillId="2" borderId="0" xfId="0" applyFont="1" applyFill="1" applyAlignment="1"/>
    <xf numFmtId="0" fontId="17" fillId="2" borderId="0" xfId="0" applyFont="1" applyFill="1" applyAlignment="1">
      <alignment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2" fontId="37" fillId="0" borderId="0" xfId="0" applyNumberFormat="1" applyFont="1"/>
    <xf numFmtId="2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center" vertical="center" wrapText="1"/>
    </xf>
    <xf numFmtId="0" fontId="37" fillId="4" borderId="0" xfId="0" applyFont="1" applyFill="1"/>
    <xf numFmtId="0" fontId="17" fillId="10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2" fontId="37" fillId="4" borderId="0" xfId="0" applyNumberFormat="1" applyFont="1" applyFill="1"/>
    <xf numFmtId="0" fontId="37" fillId="6" borderId="0" xfId="0" applyFont="1" applyFill="1"/>
    <xf numFmtId="2" fontId="37" fillId="6" borderId="0" xfId="0" applyNumberFormat="1" applyFont="1" applyFill="1"/>
    <xf numFmtId="14" fontId="17" fillId="4" borderId="1" xfId="0" applyNumberFormat="1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7" fillId="2" borderId="0" xfId="0" applyFont="1" applyFill="1" applyBorder="1"/>
    <xf numFmtId="2" fontId="37" fillId="2" borderId="0" xfId="0" applyNumberFormat="1" applyFont="1" applyFill="1" applyBorder="1"/>
    <xf numFmtId="0" fontId="37" fillId="0" borderId="0" xfId="0" applyFont="1" applyBorder="1"/>
    <xf numFmtId="0" fontId="39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167" fontId="19" fillId="0" borderId="0" xfId="0" applyNumberFormat="1" applyFont="1" applyBorder="1" applyAlignment="1">
      <alignment horizontal="center" vertical="center" wrapText="1"/>
    </xf>
    <xf numFmtId="0" fontId="40" fillId="2" borderId="0" xfId="0" applyFont="1" applyFill="1"/>
    <xf numFmtId="0" fontId="40" fillId="0" borderId="0" xfId="0" applyFont="1"/>
    <xf numFmtId="0" fontId="34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167" fontId="17" fillId="2" borderId="0" xfId="0" applyNumberFormat="1" applyFont="1" applyFill="1" applyBorder="1" applyAlignment="1">
      <alignment horizontal="center" vertical="center" wrapText="1"/>
    </xf>
    <xf numFmtId="168" fontId="37" fillId="0" borderId="0" xfId="0" applyNumberFormat="1" applyFont="1"/>
    <xf numFmtId="2" fontId="34" fillId="0" borderId="0" xfId="0" applyNumberFormat="1" applyFont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center" vertical="center" wrapText="1"/>
    </xf>
    <xf numFmtId="167" fontId="34" fillId="0" borderId="0" xfId="0" applyNumberFormat="1" applyFont="1" applyFill="1" applyBorder="1" applyAlignment="1">
      <alignment horizontal="center" vertical="center" wrapText="1"/>
    </xf>
    <xf numFmtId="167" fontId="34" fillId="2" borderId="0" xfId="0" applyNumberFormat="1" applyFont="1" applyFill="1" applyBorder="1" applyAlignment="1">
      <alignment horizontal="center" vertical="center" wrapText="1"/>
    </xf>
    <xf numFmtId="2" fontId="34" fillId="2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4" fontId="34" fillId="0" borderId="0" xfId="0" applyNumberFormat="1" applyFont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2" borderId="0" xfId="0" applyFont="1" applyFill="1"/>
    <xf numFmtId="0" fontId="43" fillId="0" borderId="0" xfId="0" applyFont="1"/>
    <xf numFmtId="0" fontId="44" fillId="2" borderId="0" xfId="0" applyFont="1" applyFill="1" applyAlignment="1"/>
    <xf numFmtId="0" fontId="42" fillId="2" borderId="0" xfId="0" applyFont="1" applyFill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wrapText="1"/>
    </xf>
    <xf numFmtId="2" fontId="45" fillId="0" borderId="1" xfId="0" applyNumberFormat="1" applyFont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166" fontId="42" fillId="0" borderId="1" xfId="0" applyNumberFormat="1" applyFont="1" applyBorder="1" applyAlignment="1">
      <alignment horizontal="center" vertical="center" wrapText="1"/>
    </xf>
    <xf numFmtId="2" fontId="43" fillId="2" borderId="0" xfId="0" applyNumberFormat="1" applyFont="1" applyFill="1"/>
    <xf numFmtId="166" fontId="42" fillId="2" borderId="1" xfId="0" applyNumberFormat="1" applyFont="1" applyFill="1" applyBorder="1" applyAlignment="1">
      <alignment horizontal="center" vertical="center" wrapText="1"/>
    </xf>
    <xf numFmtId="2" fontId="43" fillId="0" borderId="0" xfId="0" applyNumberFormat="1" applyFont="1"/>
    <xf numFmtId="2" fontId="42" fillId="2" borderId="1" xfId="0" applyNumberFormat="1" applyFont="1" applyFill="1" applyBorder="1" applyAlignment="1">
      <alignment horizontal="center" vertical="center" wrapText="1"/>
    </xf>
    <xf numFmtId="167" fontId="42" fillId="2" borderId="1" xfId="0" applyNumberFormat="1" applyFont="1" applyFill="1" applyBorder="1" applyAlignment="1">
      <alignment horizontal="center" vertical="center" wrapText="1"/>
    </xf>
    <xf numFmtId="165" fontId="42" fillId="0" borderId="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6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12" borderId="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0" fontId="42" fillId="9" borderId="1" xfId="0" applyFont="1" applyFill="1" applyBorder="1" applyAlignment="1">
      <alignment horizontal="center" vertical="center" wrapText="1"/>
    </xf>
    <xf numFmtId="165" fontId="42" fillId="2" borderId="1" xfId="0" applyNumberFormat="1" applyFont="1" applyFill="1" applyBorder="1" applyAlignment="1">
      <alignment horizontal="center" vertical="center" wrapText="1"/>
    </xf>
    <xf numFmtId="2" fontId="42" fillId="4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42" fillId="11" borderId="1" xfId="0" applyNumberFormat="1" applyFont="1" applyFill="1" applyBorder="1" applyAlignment="1">
      <alignment horizontal="center" vertical="center" wrapText="1"/>
    </xf>
    <xf numFmtId="0" fontId="43" fillId="4" borderId="0" xfId="0" applyFont="1" applyFill="1"/>
    <xf numFmtId="14" fontId="42" fillId="2" borderId="1" xfId="0" applyNumberFormat="1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center" wrapText="1"/>
    </xf>
    <xf numFmtId="2" fontId="43" fillId="4" borderId="0" xfId="0" applyNumberFormat="1" applyFont="1" applyFill="1"/>
    <xf numFmtId="2" fontId="43" fillId="6" borderId="0" xfId="0" applyNumberFormat="1" applyFont="1" applyFill="1"/>
    <xf numFmtId="0" fontId="43" fillId="6" borderId="0" xfId="0" applyFont="1" applyFill="1"/>
    <xf numFmtId="14" fontId="42" fillId="4" borderId="1" xfId="0" applyNumberFormat="1" applyFont="1" applyFill="1" applyBorder="1" applyAlignment="1">
      <alignment horizontal="center" vertical="center" wrapText="1"/>
    </xf>
    <xf numFmtId="166" fontId="42" fillId="4" borderId="1" xfId="0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43" fillId="2" borderId="0" xfId="0" applyFont="1" applyFill="1" applyBorder="1"/>
    <xf numFmtId="2" fontId="43" fillId="2" borderId="0" xfId="0" applyNumberFormat="1" applyFont="1" applyFill="1" applyBorder="1"/>
    <xf numFmtId="0" fontId="43" fillId="0" borderId="0" xfId="0" applyFont="1" applyBorder="1"/>
    <xf numFmtId="0" fontId="45" fillId="0" borderId="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167" fontId="42" fillId="0" borderId="0" xfId="0" applyNumberFormat="1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center" vertical="center" wrapText="1"/>
    </xf>
    <xf numFmtId="0" fontId="44" fillId="2" borderId="0" xfId="0" applyFont="1" applyFill="1"/>
    <xf numFmtId="0" fontId="44" fillId="0" borderId="0" xfId="0" applyFont="1"/>
    <xf numFmtId="0" fontId="49" fillId="0" borderId="0" xfId="0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/>
    </xf>
    <xf numFmtId="167" fontId="42" fillId="2" borderId="0" xfId="0" applyNumberFormat="1" applyFont="1" applyFill="1" applyBorder="1" applyAlignment="1">
      <alignment horizontal="center" vertical="center" wrapText="1"/>
    </xf>
    <xf numFmtId="168" fontId="43" fillId="0" borderId="0" xfId="0" applyNumberFormat="1" applyFont="1"/>
    <xf numFmtId="2" fontId="49" fillId="0" borderId="0" xfId="0" applyNumberFormat="1" applyFont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 wrapText="1"/>
    </xf>
    <xf numFmtId="167" fontId="49" fillId="2" borderId="0" xfId="0" applyNumberFormat="1" applyFont="1" applyFill="1" applyBorder="1" applyAlignment="1">
      <alignment horizontal="center" vertical="center" wrapText="1"/>
    </xf>
    <xf numFmtId="2" fontId="49" fillId="2" borderId="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2" fontId="42" fillId="2" borderId="0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170" fontId="22" fillId="2" borderId="1" xfId="0" applyNumberFormat="1" applyFont="1" applyFill="1" applyBorder="1" applyAlignment="1">
      <alignment horizontal="center" vertical="center" wrapText="1"/>
    </xf>
    <xf numFmtId="167" fontId="12" fillId="2" borderId="9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7" fontId="13" fillId="2" borderId="3" xfId="0" applyNumberFormat="1" applyFont="1" applyFill="1" applyBorder="1" applyAlignment="1">
      <alignment horizontal="center" vertical="center" wrapText="1"/>
    </xf>
    <xf numFmtId="167" fontId="13" fillId="2" borderId="4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0" fontId="53" fillId="2" borderId="0" xfId="0" applyFont="1" applyFill="1"/>
    <xf numFmtId="0" fontId="32" fillId="2" borderId="0" xfId="0" applyFont="1" applyFill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32" fillId="2" borderId="0" xfId="0" applyNumberFormat="1" applyFont="1" applyFill="1" applyAlignment="1">
      <alignment horizontal="center"/>
    </xf>
    <xf numFmtId="2" fontId="54" fillId="2" borderId="0" xfId="0" applyNumberFormat="1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32" fillId="4" borderId="0" xfId="0" applyFont="1" applyFill="1"/>
    <xf numFmtId="0" fontId="32" fillId="4" borderId="0" xfId="0" applyFont="1" applyFill="1" applyBorder="1"/>
    <xf numFmtId="0" fontId="12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horizontal="center" vertical="center" wrapText="1"/>
    </xf>
    <xf numFmtId="0" fontId="52" fillId="4" borderId="0" xfId="0" applyFont="1" applyFill="1" applyAlignment="1">
      <alignment horizontal="center" vertical="center"/>
    </xf>
    <xf numFmtId="169" fontId="32" fillId="4" borderId="0" xfId="0" applyNumberFormat="1" applyFont="1" applyFill="1" applyAlignment="1">
      <alignment horizontal="center" vertical="center"/>
    </xf>
    <xf numFmtId="167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167" fontId="12" fillId="10" borderId="1" xfId="0" applyNumberFormat="1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0" xfId="0" applyFont="1" applyFill="1"/>
    <xf numFmtId="167" fontId="12" fillId="10" borderId="0" xfId="0" applyNumberFormat="1" applyFont="1" applyFill="1" applyAlignment="1">
      <alignment horizontal="center" vertical="center" wrapText="1"/>
    </xf>
    <xf numFmtId="0" fontId="12" fillId="10" borderId="1" xfId="0" applyFont="1" applyFill="1" applyBorder="1" applyAlignment="1">
      <alignment horizontal="center" wrapText="1"/>
    </xf>
    <xf numFmtId="2" fontId="12" fillId="10" borderId="1" xfId="0" applyNumberFormat="1" applyFont="1" applyFill="1" applyBorder="1" applyAlignment="1">
      <alignment horizontal="center" vertical="center"/>
    </xf>
    <xf numFmtId="14" fontId="12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167" fontId="13" fillId="10" borderId="1" xfId="0" applyNumberFormat="1" applyFont="1" applyFill="1" applyBorder="1" applyAlignment="1">
      <alignment horizontal="center" vertical="center" wrapText="1"/>
    </xf>
    <xf numFmtId="2" fontId="13" fillId="10" borderId="1" xfId="0" applyNumberFormat="1" applyFont="1" applyFill="1" applyBorder="1" applyAlignment="1">
      <alignment horizontal="center" vertical="center" wrapText="1"/>
    </xf>
    <xf numFmtId="164" fontId="12" fillId="10" borderId="0" xfId="0" applyNumberFormat="1" applyFont="1" applyFill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10" borderId="1" xfId="0" applyNumberFormat="1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167" fontId="12" fillId="10" borderId="9" xfId="0" applyNumberFormat="1" applyFont="1" applyFill="1" applyBorder="1" applyAlignment="1">
      <alignment horizontal="center" vertical="center" wrapText="1"/>
    </xf>
    <xf numFmtId="14" fontId="12" fillId="10" borderId="9" xfId="0" applyNumberFormat="1" applyFont="1" applyFill="1" applyBorder="1" applyAlignment="1">
      <alignment horizontal="center" vertical="center" wrapText="1"/>
    </xf>
    <xf numFmtId="2" fontId="12" fillId="10" borderId="9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 wrapText="1"/>
    </xf>
    <xf numFmtId="17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/>
    <xf numFmtId="0" fontId="22" fillId="0" borderId="0" xfId="0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70" fontId="22" fillId="2" borderId="0" xfId="0" applyNumberFormat="1" applyFont="1" applyFill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70" fontId="35" fillId="2" borderId="1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65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3" fontId="22" fillId="2" borderId="0" xfId="0" applyNumberFormat="1" applyFont="1" applyFill="1" applyAlignment="1">
      <alignment horizontal="center" vertical="center" wrapText="1"/>
    </xf>
    <xf numFmtId="0" fontId="35" fillId="2" borderId="0" xfId="0" applyFont="1" applyFill="1"/>
    <xf numFmtId="0" fontId="35" fillId="2" borderId="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2" fontId="22" fillId="2" borderId="0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35" fillId="2" borderId="0" xfId="0" applyFont="1" applyFill="1" applyAlignment="1">
      <alignment horizontal="center" vertical="center"/>
    </xf>
    <xf numFmtId="165" fontId="22" fillId="2" borderId="0" xfId="0" applyNumberFormat="1" applyFont="1" applyFill="1"/>
    <xf numFmtId="165" fontId="35" fillId="2" borderId="0" xfId="0" applyNumberFormat="1" applyFont="1" applyFill="1"/>
    <xf numFmtId="0" fontId="13" fillId="2" borderId="0" xfId="0" applyFont="1" applyFill="1" applyBorder="1" applyAlignment="1">
      <alignment wrapText="1"/>
    </xf>
    <xf numFmtId="0" fontId="18" fillId="2" borderId="3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35" fillId="2" borderId="0" xfId="0" applyFont="1" applyFill="1" applyBorder="1"/>
    <xf numFmtId="0" fontId="13" fillId="2" borderId="0" xfId="0" applyFont="1" applyFill="1" applyBorder="1" applyAlignment="1">
      <alignment vertical="center" wrapText="1"/>
    </xf>
    <xf numFmtId="0" fontId="12" fillId="2" borderId="0" xfId="0" applyFont="1" applyFill="1" applyBorder="1"/>
    <xf numFmtId="43" fontId="12" fillId="2" borderId="0" xfId="0" applyNumberFormat="1" applyFont="1" applyFill="1" applyBorder="1"/>
    <xf numFmtId="167" fontId="12" fillId="2" borderId="0" xfId="0" applyNumberFormat="1" applyFont="1" applyFill="1" applyBorder="1"/>
    <xf numFmtId="0" fontId="12" fillId="2" borderId="0" xfId="0" applyFont="1" applyFill="1"/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Fill="1"/>
    <xf numFmtId="0" fontId="13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top" wrapText="1"/>
    </xf>
    <xf numFmtId="0" fontId="13" fillId="2" borderId="1" xfId="1" applyFont="1" applyFill="1" applyBorder="1" applyAlignment="1">
      <alignment vertical="top" wrapText="1"/>
    </xf>
    <xf numFmtId="0" fontId="13" fillId="2" borderId="1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22" fillId="2" borderId="1" xfId="0" applyFont="1" applyFill="1" applyBorder="1"/>
    <xf numFmtId="167" fontId="35" fillId="2" borderId="0" xfId="0" applyNumberFormat="1" applyFont="1" applyFill="1"/>
    <xf numFmtId="167" fontId="35" fillId="2" borderId="0" xfId="0" applyNumberFormat="1" applyFont="1" applyFill="1" applyBorder="1"/>
    <xf numFmtId="0" fontId="22" fillId="2" borderId="0" xfId="0" applyFont="1" applyFill="1" applyAlignment="1">
      <alignment wrapText="1"/>
    </xf>
    <xf numFmtId="167" fontId="35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167" fontId="22" fillId="2" borderId="1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5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vertical="center"/>
    </xf>
    <xf numFmtId="165" fontId="22" fillId="2" borderId="0" xfId="0" applyNumberFormat="1" applyFont="1" applyFill="1" applyAlignment="1">
      <alignment vertical="center"/>
    </xf>
    <xf numFmtId="164" fontId="35" fillId="2" borderId="0" xfId="0" applyNumberFormat="1" applyFont="1" applyFill="1"/>
    <xf numFmtId="0" fontId="13" fillId="0" borderId="0" xfId="0" applyFont="1" applyFill="1"/>
    <xf numFmtId="0" fontId="28" fillId="2" borderId="0" xfId="1" applyFont="1" applyFill="1"/>
    <xf numFmtId="0" fontId="28" fillId="2" borderId="0" xfId="1" applyFont="1" applyFill="1" applyBorder="1"/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/>
    <xf numFmtId="165" fontId="12" fillId="2" borderId="1" xfId="1" applyNumberFormat="1" applyFont="1" applyFill="1" applyBorder="1"/>
    <xf numFmtId="165" fontId="12" fillId="2" borderId="10" xfId="1" applyNumberFormat="1" applyFont="1" applyFill="1" applyBorder="1"/>
    <xf numFmtId="165" fontId="13" fillId="2" borderId="1" xfId="1" applyNumberFormat="1" applyFont="1" applyFill="1" applyBorder="1"/>
    <xf numFmtId="0" fontId="12" fillId="2" borderId="0" xfId="1" applyFont="1" applyFill="1" applyBorder="1"/>
    <xf numFmtId="0" fontId="12" fillId="2" borderId="0" xfId="1" applyFont="1" applyFill="1"/>
    <xf numFmtId="169" fontId="28" fillId="2" borderId="0" xfId="1" applyNumberFormat="1" applyFont="1" applyFill="1"/>
    <xf numFmtId="0" fontId="61" fillId="2" borderId="0" xfId="0" applyFont="1" applyFill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0" fontId="61" fillId="2" borderId="0" xfId="0" applyFont="1" applyFill="1"/>
    <xf numFmtId="0" fontId="61" fillId="2" borderId="0" xfId="0" applyFont="1" applyFill="1" applyBorder="1" applyAlignment="1"/>
    <xf numFmtId="175" fontId="22" fillId="2" borderId="0" xfId="0" applyNumberFormat="1" applyFont="1" applyFill="1"/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3" fillId="2" borderId="0" xfId="1" applyFont="1" applyFill="1" applyAlignment="1">
      <alignment horizontal="center" vertical="center"/>
    </xf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0" fontId="7" fillId="2" borderId="0" xfId="1" applyFont="1" applyFill="1"/>
    <xf numFmtId="0" fontId="13" fillId="2" borderId="1" xfId="1" applyFont="1" applyFill="1" applyBorder="1" applyAlignment="1">
      <alignment horizontal="center" vertical="center" wrapText="1"/>
    </xf>
    <xf numFmtId="0" fontId="13" fillId="2" borderId="0" xfId="1" applyFont="1" applyFill="1"/>
    <xf numFmtId="167" fontId="12" fillId="2" borderId="2" xfId="1" applyNumberFormat="1" applyFont="1" applyFill="1" applyBorder="1" applyAlignment="1">
      <alignment horizontal="center" vertical="center" wrapText="1"/>
    </xf>
    <xf numFmtId="171" fontId="13" fillId="2" borderId="1" xfId="1" applyNumberFormat="1" applyFont="1" applyFill="1" applyBorder="1" applyAlignment="1">
      <alignment horizontal="center" vertical="center" wrapText="1"/>
    </xf>
    <xf numFmtId="4" fontId="12" fillId="2" borderId="0" xfId="1" applyNumberFormat="1" applyFont="1" applyFill="1"/>
    <xf numFmtId="167" fontId="12" fillId="2" borderId="1" xfId="1" applyNumberFormat="1" applyFont="1" applyFill="1" applyBorder="1" applyAlignment="1">
      <alignment vertical="center" wrapText="1"/>
    </xf>
    <xf numFmtId="167" fontId="13" fillId="2" borderId="1" xfId="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3" fillId="2" borderId="0" xfId="1" applyFont="1" applyFill="1" applyBorder="1" applyAlignment="1">
      <alignment horizontal="center" vertical="top" wrapText="1"/>
    </xf>
    <xf numFmtId="167" fontId="12" fillId="2" borderId="1" xfId="1" applyNumberFormat="1" applyFont="1" applyFill="1" applyBorder="1" applyAlignment="1">
      <alignment horizontal="right" vertical="center" wrapText="1"/>
    </xf>
    <xf numFmtId="0" fontId="13" fillId="2" borderId="1" xfId="1" applyFont="1" applyFill="1" applyBorder="1" applyAlignment="1">
      <alignment horizontal="center" vertical="top" wrapText="1"/>
    </xf>
    <xf numFmtId="0" fontId="64" fillId="2" borderId="0" xfId="1" applyFont="1" applyFill="1" applyBorder="1" applyAlignment="1">
      <alignment horizontal="right" vertical="top" wrapText="1"/>
    </xf>
    <xf numFmtId="165" fontId="12" fillId="2" borderId="9" xfId="1" applyNumberFormat="1" applyFont="1" applyFill="1" applyBorder="1"/>
    <xf numFmtId="165" fontId="12" fillId="2" borderId="1" xfId="1" applyNumberFormat="1" applyFont="1" applyFill="1" applyBorder="1" applyAlignment="1">
      <alignment vertical="top" wrapText="1"/>
    </xf>
    <xf numFmtId="170" fontId="35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70" fontId="22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42" fillId="13" borderId="1" xfId="0" applyFont="1" applyFill="1" applyBorder="1" applyAlignment="1">
      <alignment horizontal="center" vertical="center" wrapText="1"/>
    </xf>
    <xf numFmtId="2" fontId="42" fillId="13" borderId="1" xfId="0" applyNumberFormat="1" applyFont="1" applyFill="1" applyBorder="1" applyAlignment="1">
      <alignment horizontal="center" vertical="center" wrapText="1"/>
    </xf>
    <xf numFmtId="166" fontId="42" fillId="13" borderId="1" xfId="0" applyNumberFormat="1" applyFont="1" applyFill="1" applyBorder="1" applyAlignment="1">
      <alignment horizontal="center" vertical="center" wrapText="1"/>
    </xf>
    <xf numFmtId="0" fontId="43" fillId="13" borderId="0" xfId="0" applyFont="1" applyFill="1"/>
    <xf numFmtId="2" fontId="43" fillId="13" borderId="0" xfId="0" applyNumberFormat="1" applyFont="1" applyFill="1"/>
    <xf numFmtId="14" fontId="42" fillId="1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2" fontId="22" fillId="2" borderId="10" xfId="0" applyNumberFormat="1" applyFont="1" applyFill="1" applyBorder="1" applyAlignment="1">
      <alignment horizontal="left" vertical="center" wrapText="1"/>
    </xf>
    <xf numFmtId="14" fontId="22" fillId="2" borderId="1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170" fontId="12" fillId="2" borderId="1" xfId="3" applyNumberFormat="1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/>
    <xf numFmtId="167" fontId="22" fillId="2" borderId="0" xfId="0" applyNumberFormat="1" applyFont="1" applyFill="1"/>
    <xf numFmtId="0" fontId="22" fillId="2" borderId="1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/>
    </xf>
    <xf numFmtId="0" fontId="35" fillId="2" borderId="1" xfId="0" applyFont="1" applyFill="1" applyBorder="1" applyAlignment="1">
      <alignment horizontal="left"/>
    </xf>
    <xf numFmtId="167" fontId="35" fillId="2" borderId="1" xfId="0" applyNumberFormat="1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43" fontId="22" fillId="2" borderId="1" xfId="0" applyNumberFormat="1" applyFont="1" applyFill="1" applyBorder="1" applyAlignment="1">
      <alignment horizontal="center" vertical="center"/>
    </xf>
    <xf numFmtId="43" fontId="35" fillId="2" borderId="10" xfId="0" applyNumberFormat="1" applyFont="1" applyFill="1" applyBorder="1" applyAlignment="1">
      <alignment horizontal="center" vertical="center"/>
    </xf>
    <xf numFmtId="43" fontId="22" fillId="2" borderId="10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center" vertical="center" wrapText="1"/>
    </xf>
    <xf numFmtId="43" fontId="22" fillId="2" borderId="0" xfId="0" applyNumberFormat="1" applyFont="1" applyFill="1" applyBorder="1" applyAlignment="1">
      <alignment vertical="center"/>
    </xf>
    <xf numFmtId="43" fontId="22" fillId="2" borderId="0" xfId="0" applyNumberFormat="1" applyFont="1" applyFill="1" applyBorder="1"/>
    <xf numFmtId="43" fontId="22" fillId="2" borderId="0" xfId="0" applyNumberFormat="1" applyFont="1" applyFill="1" applyAlignment="1">
      <alignment vertical="center"/>
    </xf>
    <xf numFmtId="43" fontId="22" fillId="2" borderId="0" xfId="0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3" fontId="22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3" fontId="22" fillId="2" borderId="10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14" fontId="22" fillId="2" borderId="0" xfId="0" applyNumberFormat="1" applyFont="1" applyFill="1" applyAlignment="1">
      <alignment horizontal="center" vertical="center"/>
    </xf>
    <xf numFmtId="0" fontId="22" fillId="2" borderId="9" xfId="0" applyFont="1" applyFill="1" applyBorder="1" applyAlignment="1">
      <alignment horizontal="left" vertical="center" wrapText="1"/>
    </xf>
    <xf numFmtId="14" fontId="22" fillId="2" borderId="9" xfId="0" applyNumberFormat="1" applyFont="1" applyFill="1" applyBorder="1" applyAlignment="1">
      <alignment horizontal="center" vertical="center" wrapText="1"/>
    </xf>
    <xf numFmtId="43" fontId="22" fillId="2" borderId="9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43" fontId="35" fillId="2" borderId="1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14" fontId="22" fillId="2" borderId="5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/>
    </xf>
    <xf numFmtId="43" fontId="22" fillId="2" borderId="9" xfId="0" applyNumberFormat="1" applyFont="1" applyFill="1" applyBorder="1" applyAlignment="1">
      <alignment horizontal="center" vertical="center"/>
    </xf>
    <xf numFmtId="14" fontId="22" fillId="2" borderId="4" xfId="0" applyNumberFormat="1" applyFont="1" applyFill="1" applyBorder="1" applyAlignment="1">
      <alignment horizontal="center" vertical="center"/>
    </xf>
    <xf numFmtId="43" fontId="22" fillId="2" borderId="2" xfId="0" applyNumberFormat="1" applyFont="1" applyFill="1" applyBorder="1" applyAlignment="1">
      <alignment horizontal="center" vertical="center"/>
    </xf>
    <xf numFmtId="43" fontId="22" fillId="2" borderId="4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/>
    </xf>
    <xf numFmtId="14" fontId="22" fillId="2" borderId="1" xfId="0" applyNumberFormat="1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center" wrapText="1"/>
    </xf>
    <xf numFmtId="0" fontId="62" fillId="2" borderId="0" xfId="0" applyFont="1" applyFill="1"/>
    <xf numFmtId="0" fontId="61" fillId="2" borderId="3" xfId="0" applyFont="1" applyFill="1" applyBorder="1" applyAlignment="1"/>
    <xf numFmtId="0" fontId="35" fillId="2" borderId="1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3" fontId="22" fillId="2" borderId="1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43" fontId="12" fillId="2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170" fontId="22" fillId="2" borderId="1" xfId="3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2" fontId="22" fillId="2" borderId="1" xfId="3" applyNumberFormat="1" applyFont="1" applyFill="1" applyBorder="1" applyAlignment="1">
      <alignment horizontal="center" vertical="center" wrapText="1"/>
    </xf>
    <xf numFmtId="170" fontId="22" fillId="2" borderId="1" xfId="0" applyNumberFormat="1" applyFont="1" applyFill="1" applyBorder="1" applyAlignment="1">
      <alignment horizontal="left" vertical="center" wrapText="1"/>
    </xf>
    <xf numFmtId="0" fontId="22" fillId="2" borderId="1" xfId="3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172" fontId="22" fillId="2" borderId="1" xfId="0" applyNumberFormat="1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12" fillId="2" borderId="0" xfId="3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2" fontId="12" fillId="2" borderId="1" xfId="3" applyNumberFormat="1" applyFont="1" applyFill="1" applyBorder="1" applyAlignment="1">
      <alignment horizontal="center" vertical="center"/>
    </xf>
    <xf numFmtId="2" fontId="12" fillId="2" borderId="0" xfId="3" applyNumberFormat="1" applyFont="1" applyFill="1" applyAlignment="1">
      <alignment horizontal="center" vertical="center"/>
    </xf>
    <xf numFmtId="0" fontId="12" fillId="2" borderId="0" xfId="3" applyFont="1" applyFill="1" applyBorder="1"/>
    <xf numFmtId="2" fontId="12" fillId="2" borderId="0" xfId="3" applyNumberFormat="1" applyFont="1" applyFill="1" applyAlignment="1">
      <alignment horizontal="center" vertical="center" wrapText="1"/>
    </xf>
    <xf numFmtId="170" fontId="12" fillId="2" borderId="1" xfId="3" applyNumberFormat="1" applyFont="1" applyFill="1" applyBorder="1" applyAlignment="1">
      <alignment vertical="center" wrapText="1"/>
    </xf>
    <xf numFmtId="0" fontId="13" fillId="2" borderId="1" xfId="3" applyFont="1" applyFill="1" applyBorder="1"/>
    <xf numFmtId="43" fontId="13" fillId="2" borderId="1" xfId="3" applyNumberFormat="1" applyFont="1" applyFill="1" applyBorder="1"/>
    <xf numFmtId="0" fontId="13" fillId="2" borderId="0" xfId="3" applyFont="1" applyFill="1"/>
    <xf numFmtId="0" fontId="66" fillId="2" borderId="0" xfId="3" applyFont="1" applyFill="1"/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71" fontId="12" fillId="2" borderId="1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 wrapText="1"/>
    </xf>
    <xf numFmtId="167" fontId="57" fillId="2" borderId="1" xfId="0" applyNumberFormat="1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7" fillId="2" borderId="0" xfId="0" applyFont="1" applyFill="1" applyBorder="1"/>
    <xf numFmtId="0" fontId="57" fillId="2" borderId="0" xfId="0" applyFont="1" applyFill="1"/>
    <xf numFmtId="0" fontId="57" fillId="2" borderId="9" xfId="0" applyFont="1" applyFill="1" applyBorder="1" applyAlignment="1">
      <alignment horizontal="left" vertical="center" wrapText="1"/>
    </xf>
    <xf numFmtId="0" fontId="57" fillId="2" borderId="9" xfId="0" applyFont="1" applyFill="1" applyBorder="1" applyAlignment="1">
      <alignment horizontal="center" vertical="center" wrapText="1"/>
    </xf>
    <xf numFmtId="167" fontId="57" fillId="2" borderId="9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3" fontId="13" fillId="2" borderId="1" xfId="0" applyNumberFormat="1" applyFont="1" applyFill="1" applyBorder="1" applyAlignment="1">
      <alignment horizontal="center" vertical="center" wrapText="1"/>
    </xf>
    <xf numFmtId="43" fontId="12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173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top" wrapText="1"/>
    </xf>
    <xf numFmtId="0" fontId="49" fillId="2" borderId="0" xfId="0" applyFont="1" applyFill="1"/>
    <xf numFmtId="16" fontId="12" fillId="2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/>
    <xf numFmtId="1" fontId="13" fillId="2" borderId="1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/>
    <xf numFmtId="169" fontId="12" fillId="2" borderId="0" xfId="0" applyNumberFormat="1" applyFont="1" applyFill="1"/>
    <xf numFmtId="2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35" fillId="2" borderId="1" xfId="0" applyFont="1" applyFill="1" applyBorder="1" applyAlignment="1">
      <alignment horizontal="center" vertical="center" wrapText="1"/>
    </xf>
    <xf numFmtId="0" fontId="63" fillId="2" borderId="0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2" fontId="12" fillId="2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" xfId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/>
    </xf>
    <xf numFmtId="171" fontId="12" fillId="2" borderId="10" xfId="0" applyNumberFormat="1" applyFont="1" applyFill="1" applyBorder="1" applyAlignment="1">
      <alignment horizontal="center" vertical="center" wrapText="1"/>
    </xf>
    <xf numFmtId="169" fontId="12" fillId="2" borderId="0" xfId="1" applyNumberFormat="1" applyFont="1" applyFill="1"/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8" fillId="2" borderId="0" xfId="1" applyFont="1" applyFill="1"/>
    <xf numFmtId="0" fontId="12" fillId="2" borderId="1" xfId="1" applyNumberFormat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right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2" fillId="2" borderId="1" xfId="1" applyNumberFormat="1" applyFont="1" applyFill="1" applyBorder="1" applyAlignment="1">
      <alignment horizontal="right" vertical="center" wrapText="1"/>
    </xf>
    <xf numFmtId="43" fontId="2" fillId="0" borderId="0" xfId="0" applyNumberFormat="1" applyFon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vertical="center"/>
    </xf>
    <xf numFmtId="0" fontId="12" fillId="2" borderId="10" xfId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43" fontId="12" fillId="2" borderId="0" xfId="3" applyNumberFormat="1" applyFont="1" applyFill="1"/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2" fontId="12" fillId="2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2" fontId="2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18" fillId="2" borderId="0" xfId="3" applyFont="1" applyFill="1" applyAlignment="1">
      <alignment horizont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51" fillId="2" borderId="2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0" fontId="12" fillId="2" borderId="9" xfId="0" applyNumberFormat="1" applyFont="1" applyFill="1" applyBorder="1" applyAlignment="1">
      <alignment horizontal="center" vertical="center" wrapText="1"/>
    </xf>
    <xf numFmtId="170" fontId="12" fillId="2" borderId="11" xfId="0" applyNumberFormat="1" applyFont="1" applyFill="1" applyBorder="1" applyAlignment="1">
      <alignment horizontal="center" vertical="center" wrapText="1"/>
    </xf>
    <xf numFmtId="170" fontId="12" fillId="2" borderId="10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5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/>
    </xf>
    <xf numFmtId="0" fontId="56" fillId="2" borderId="2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3" fontId="22" fillId="2" borderId="1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wrapText="1"/>
    </xf>
    <xf numFmtId="0" fontId="35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2" borderId="14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1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top" wrapText="1"/>
    </xf>
    <xf numFmtId="0" fontId="60" fillId="2" borderId="0" xfId="1" applyFont="1" applyFill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0" fontId="63" fillId="2" borderId="0" xfId="1" applyFont="1" applyFill="1"/>
    <xf numFmtId="0" fontId="28" fillId="2" borderId="0" xfId="1" applyFont="1" applyFill="1"/>
    <xf numFmtId="0" fontId="3" fillId="2" borderId="1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/&#1043;&#1083;&#1091;&#1084;&#1086;&#1074;&#1072;%20&#1052;.&#1040;/&#1056;&#1077;&#1077;&#1089;&#1090;&#1088;%20&#1085;&#1072;%2001.01.2022%20&#1088;&#1072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82;&#1086;&#1089;&#1090;&#1080;&#1082;%20&#1053;.&#1055;/&#1056;&#1077;&#1077;&#1089;&#1090;&#1088;%20&#1085;&#1072;%2001.01.2019%20&#1086;&#1073;&#1084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Титул"/>
      <sheetName val="реестр общая балансовая"/>
      <sheetName val="с выписки для поселений"/>
      <sheetName val="с выписки для управлений"/>
      <sheetName val="раздел 1 недвиж.имущество"/>
      <sheetName val="подраздел 1.2 жил.фонд"/>
      <sheetName val="ДЛЯ ПРОКУРАТУРЫ (2)"/>
      <sheetName val="ДЛЯ ПРОКУРАТУРЫ"/>
      <sheetName val="подраздел 1.3 спец.фонд"/>
      <sheetName val="подраздел1.4. казна зу (Марина)"/>
      <sheetName val="подраздел 1.4. казна имущ"/>
      <sheetName val="подраздел 1.4 казна"/>
      <sheetName val="подраздел 1.4. казна земля"/>
      <sheetName val="подраздел 1.6 принятое им.!"/>
      <sheetName val="подраздел 1.5 выбывшее им."/>
      <sheetName val="раздел 2 подраздел 2.1 движ"/>
      <sheetName val="подраздел 2.2.,2.3"/>
      <sheetName val="подраздел 2.4. казна движ!"/>
      <sheetName val="подраздел 2.5, ос. цен. свыше50"/>
      <sheetName val="раздел 3, сведения об орган"/>
      <sheetName val="ВЫБ,ПРИН ОС"/>
      <sheetName val="ВЫБ,ПРИН движ. имущ"/>
      <sheetName val="ВЫБ, ПРИН недв. имущ"/>
      <sheetName val="прил.3 "/>
      <sheetName val="прил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707.5999999999998</v>
          </cell>
          <cell r="Q24">
            <v>31</v>
          </cell>
        </row>
        <row r="33">
          <cell r="Q33">
            <v>3227.1436699999995</v>
          </cell>
        </row>
        <row r="34">
          <cell r="Q34">
            <v>0</v>
          </cell>
        </row>
        <row r="35">
          <cell r="Q35">
            <v>213.10603000000037</v>
          </cell>
        </row>
        <row r="36">
          <cell r="F36">
            <v>2575.1000000000004</v>
          </cell>
        </row>
        <row r="38">
          <cell r="F38">
            <v>4947</v>
          </cell>
        </row>
        <row r="42">
          <cell r="F42">
            <v>719.7</v>
          </cell>
          <cell r="Q42">
            <v>1505.3000000000002</v>
          </cell>
        </row>
        <row r="44">
          <cell r="F44">
            <v>4151</v>
          </cell>
        </row>
        <row r="46">
          <cell r="F46">
            <v>476.3</v>
          </cell>
          <cell r="Q46">
            <v>1274.71</v>
          </cell>
        </row>
        <row r="47">
          <cell r="F47">
            <v>243.3</v>
          </cell>
          <cell r="Q47">
            <v>651.14700000000005</v>
          </cell>
        </row>
        <row r="52">
          <cell r="F52">
            <v>3555.67</v>
          </cell>
          <cell r="Q52">
            <v>513.80000000000018</v>
          </cell>
        </row>
        <row r="54">
          <cell r="F54">
            <v>27675</v>
          </cell>
        </row>
        <row r="58">
          <cell r="F58">
            <v>2887.7</v>
          </cell>
          <cell r="Q58">
            <v>163.89999999999998</v>
          </cell>
        </row>
        <row r="61">
          <cell r="F61">
            <v>19493</v>
          </cell>
        </row>
        <row r="64">
          <cell r="F64">
            <v>3356.1</v>
          </cell>
          <cell r="Q64">
            <v>8573.4000000000015</v>
          </cell>
        </row>
        <row r="66">
          <cell r="F66">
            <v>24960</v>
          </cell>
        </row>
        <row r="71">
          <cell r="F71">
            <v>1961.4</v>
          </cell>
        </row>
        <row r="76">
          <cell r="F76">
            <v>3049.9</v>
          </cell>
          <cell r="Q76">
            <v>1090</v>
          </cell>
        </row>
        <row r="80">
          <cell r="F80">
            <v>30194</v>
          </cell>
        </row>
        <row r="83">
          <cell r="F83">
            <v>2603.6999999999998</v>
          </cell>
          <cell r="Q83">
            <v>789.59999999999854</v>
          </cell>
        </row>
        <row r="86">
          <cell r="F86">
            <v>18462</v>
          </cell>
        </row>
        <row r="91">
          <cell r="F91">
            <v>3896.56</v>
          </cell>
          <cell r="Q91">
            <v>0</v>
          </cell>
        </row>
        <row r="97">
          <cell r="F97">
            <v>24486</v>
          </cell>
        </row>
        <row r="104">
          <cell r="F104">
            <v>2818.5</v>
          </cell>
          <cell r="Q104">
            <v>29107.100000000002</v>
          </cell>
        </row>
        <row r="106">
          <cell r="F106">
            <v>20083</v>
          </cell>
        </row>
        <row r="112">
          <cell r="F112">
            <v>2127.9</v>
          </cell>
          <cell r="Q112">
            <v>24954.3</v>
          </cell>
        </row>
        <row r="114">
          <cell r="F114">
            <v>19244</v>
          </cell>
        </row>
        <row r="119">
          <cell r="F119">
            <v>11601.68</v>
          </cell>
          <cell r="Q119">
            <v>19165</v>
          </cell>
        </row>
        <row r="121">
          <cell r="F121">
            <v>34564</v>
          </cell>
        </row>
        <row r="124">
          <cell r="F124">
            <v>4234.95</v>
          </cell>
          <cell r="Q124">
            <v>284.19999999999709</v>
          </cell>
        </row>
        <row r="126">
          <cell r="F126">
            <v>18377</v>
          </cell>
        </row>
        <row r="130">
          <cell r="F130">
            <v>2668.19</v>
          </cell>
          <cell r="Q130">
            <v>107</v>
          </cell>
        </row>
        <row r="132">
          <cell r="F132">
            <v>17909</v>
          </cell>
        </row>
        <row r="137">
          <cell r="F137">
            <v>6704.7999999999993</v>
          </cell>
          <cell r="Q137">
            <v>6144.4000000000015</v>
          </cell>
        </row>
        <row r="139">
          <cell r="F139">
            <v>34390</v>
          </cell>
        </row>
        <row r="143">
          <cell r="F143">
            <v>977</v>
          </cell>
          <cell r="Q143">
            <v>273</v>
          </cell>
        </row>
        <row r="145">
          <cell r="F145">
            <v>3113</v>
          </cell>
        </row>
        <row r="151">
          <cell r="F151">
            <v>1157.5</v>
          </cell>
          <cell r="Q151">
            <v>366.90000000000009</v>
          </cell>
        </row>
        <row r="153">
          <cell r="F153">
            <v>5784</v>
          </cell>
        </row>
        <row r="158">
          <cell r="F158">
            <v>1592.3</v>
          </cell>
          <cell r="Q158">
            <v>2053</v>
          </cell>
        </row>
        <row r="161">
          <cell r="F161">
            <v>7015</v>
          </cell>
        </row>
        <row r="165">
          <cell r="F165">
            <v>1343.9</v>
          </cell>
          <cell r="Q165">
            <v>1962.4000000000003</v>
          </cell>
        </row>
        <row r="168">
          <cell r="F168">
            <v>8228</v>
          </cell>
        </row>
        <row r="172">
          <cell r="F172">
            <v>791.40000000000009</v>
          </cell>
          <cell r="Q172">
            <v>255.30000000000004</v>
          </cell>
        </row>
        <row r="174">
          <cell r="F174">
            <v>1508</v>
          </cell>
        </row>
        <row r="178">
          <cell r="F178">
            <v>1068.0999999999999</v>
          </cell>
          <cell r="Q178">
            <v>436.74191000000002</v>
          </cell>
        </row>
        <row r="181">
          <cell r="F181">
            <v>4032</v>
          </cell>
        </row>
        <row r="184">
          <cell r="F184">
            <v>289.8</v>
          </cell>
          <cell r="Q184">
            <v>1.9999999999527063E-3</v>
          </cell>
        </row>
        <row r="186">
          <cell r="F186">
            <v>1076</v>
          </cell>
        </row>
        <row r="190">
          <cell r="F190">
            <v>697.9</v>
          </cell>
          <cell r="Q190">
            <v>3101.900000000001</v>
          </cell>
        </row>
        <row r="192">
          <cell r="F192">
            <v>4167</v>
          </cell>
        </row>
        <row r="195">
          <cell r="F195">
            <v>201.45</v>
          </cell>
          <cell r="Q195">
            <v>0</v>
          </cell>
        </row>
        <row r="197">
          <cell r="F197">
            <v>1827</v>
          </cell>
        </row>
        <row r="201">
          <cell r="F201">
            <v>159.70000000000002</v>
          </cell>
          <cell r="Q201">
            <v>0</v>
          </cell>
        </row>
        <row r="203">
          <cell r="F203">
            <v>1037</v>
          </cell>
        </row>
        <row r="208">
          <cell r="F208">
            <v>609.5</v>
          </cell>
          <cell r="Q208">
            <v>1488.2000000000003</v>
          </cell>
        </row>
        <row r="210">
          <cell r="F210">
            <v>4394</v>
          </cell>
        </row>
        <row r="214">
          <cell r="F214">
            <v>3164.6</v>
          </cell>
          <cell r="Q214">
            <v>76253.899999999994</v>
          </cell>
        </row>
        <row r="217">
          <cell r="F217">
            <v>8916</v>
          </cell>
        </row>
        <row r="223">
          <cell r="F223">
            <v>34</v>
          </cell>
        </row>
        <row r="227">
          <cell r="F227">
            <v>2844.7</v>
          </cell>
          <cell r="Q227">
            <v>36759.800000000003</v>
          </cell>
        </row>
        <row r="229">
          <cell r="F229">
            <v>3966</v>
          </cell>
        </row>
        <row r="233">
          <cell r="F233">
            <v>1065.5</v>
          </cell>
          <cell r="Q233">
            <v>17534.099999999999</v>
          </cell>
        </row>
        <row r="236">
          <cell r="F236">
            <v>2634</v>
          </cell>
        </row>
        <row r="240">
          <cell r="F240">
            <v>663.6</v>
          </cell>
          <cell r="Q240">
            <v>2228.5</v>
          </cell>
        </row>
        <row r="242">
          <cell r="F242">
            <v>2280</v>
          </cell>
        </row>
        <row r="270">
          <cell r="F270">
            <v>12967.99</v>
          </cell>
        </row>
        <row r="293">
          <cell r="F293">
            <v>57027</v>
          </cell>
        </row>
        <row r="297">
          <cell r="F297">
            <v>130.80000000000001</v>
          </cell>
        </row>
        <row r="299">
          <cell r="F299">
            <v>599</v>
          </cell>
        </row>
        <row r="303">
          <cell r="F303">
            <v>274.8</v>
          </cell>
          <cell r="Q303">
            <v>0</v>
          </cell>
        </row>
        <row r="305">
          <cell r="F305">
            <v>550</v>
          </cell>
        </row>
        <row r="313">
          <cell r="F313">
            <v>2236.8000000000002</v>
          </cell>
          <cell r="Q313">
            <v>1173.9858999999999</v>
          </cell>
        </row>
        <row r="317">
          <cell r="F317">
            <v>22862</v>
          </cell>
        </row>
        <row r="322">
          <cell r="F322">
            <v>3751.2000000000003</v>
          </cell>
          <cell r="Q322">
            <v>103144.96359999999</v>
          </cell>
        </row>
        <row r="325">
          <cell r="F325">
            <v>19180</v>
          </cell>
        </row>
        <row r="330">
          <cell r="F330">
            <v>77</v>
          </cell>
          <cell r="Q330">
            <v>75.014189999999985</v>
          </cell>
        </row>
      </sheetData>
      <sheetData sheetId="6" refreshError="1">
        <row r="59">
          <cell r="A59">
            <v>55</v>
          </cell>
        </row>
        <row r="60">
          <cell r="L60">
            <v>31394.397110000016</v>
          </cell>
        </row>
      </sheetData>
      <sheetData sheetId="7" refreshError="1"/>
      <sheetData sheetId="8" refreshError="1"/>
      <sheetData sheetId="9" refreshError="1">
        <row r="61">
          <cell r="A61">
            <v>57</v>
          </cell>
        </row>
        <row r="62">
          <cell r="L62">
            <v>66871.163319999978</v>
          </cell>
        </row>
      </sheetData>
      <sheetData sheetId="10" refreshError="1"/>
      <sheetData sheetId="11" refreshError="1">
        <row r="150">
          <cell r="A150">
            <v>147</v>
          </cell>
        </row>
        <row r="151">
          <cell r="M151">
            <v>28992.80717376708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97">
          <cell r="H97">
            <v>227</v>
          </cell>
        </row>
        <row r="104">
          <cell r="H104">
            <v>1970.4</v>
          </cell>
        </row>
      </sheetData>
      <sheetData sheetId="17" refreshError="1"/>
      <sheetData sheetId="18" refreshError="1">
        <row r="21">
          <cell r="G21">
            <v>4871.8908200000005</v>
          </cell>
        </row>
      </sheetData>
      <sheetData sheetId="19" refreshError="1"/>
      <sheetData sheetId="20" refreshError="1">
        <row r="8">
          <cell r="I8">
            <v>824.4</v>
          </cell>
        </row>
        <row r="9">
          <cell r="I9">
            <v>2388.8000000000002</v>
          </cell>
        </row>
        <row r="10">
          <cell r="I10">
            <v>8270.3490000000002</v>
          </cell>
        </row>
        <row r="11">
          <cell r="I11">
            <v>2200.8760000000002</v>
          </cell>
        </row>
        <row r="12">
          <cell r="I12">
            <v>110165.77</v>
          </cell>
        </row>
        <row r="13">
          <cell r="I13">
            <v>1542.3194100000001</v>
          </cell>
        </row>
        <row r="18">
          <cell r="I18">
            <v>6870.8890000000001</v>
          </cell>
        </row>
        <row r="19">
          <cell r="I19">
            <v>0</v>
          </cell>
        </row>
        <row r="20">
          <cell r="I20">
            <v>4534</v>
          </cell>
        </row>
        <row r="21">
          <cell r="I21">
            <v>39.409999999999997</v>
          </cell>
        </row>
        <row r="22">
          <cell r="I22">
            <v>37</v>
          </cell>
        </row>
        <row r="24">
          <cell r="I24">
            <v>0</v>
          </cell>
        </row>
        <row r="27">
          <cell r="I27">
            <v>5145.7</v>
          </cell>
        </row>
        <row r="28">
          <cell r="I28">
            <v>5789.3</v>
          </cell>
        </row>
        <row r="29">
          <cell r="I29">
            <v>15590</v>
          </cell>
        </row>
        <row r="30">
          <cell r="I30">
            <v>6583.3</v>
          </cell>
        </row>
        <row r="31">
          <cell r="I31">
            <v>5701.4</v>
          </cell>
        </row>
        <row r="32">
          <cell r="I32">
            <v>5144</v>
          </cell>
        </row>
        <row r="33">
          <cell r="I33">
            <v>6711.3</v>
          </cell>
        </row>
        <row r="34">
          <cell r="I34">
            <v>33447.599999999999</v>
          </cell>
        </row>
        <row r="35">
          <cell r="I35">
            <v>23694</v>
          </cell>
        </row>
        <row r="36">
          <cell r="I36">
            <v>4050.5</v>
          </cell>
        </row>
        <row r="37">
          <cell r="I37">
            <v>10228.299999999999</v>
          </cell>
        </row>
        <row r="38">
          <cell r="I38">
            <v>28839.5</v>
          </cell>
        </row>
        <row r="39">
          <cell r="I39">
            <v>2024.6</v>
          </cell>
        </row>
        <row r="40">
          <cell r="I40">
            <v>874.4</v>
          </cell>
        </row>
        <row r="41">
          <cell r="I41">
            <v>3544.2</v>
          </cell>
        </row>
        <row r="42">
          <cell r="I42">
            <v>7669.2</v>
          </cell>
        </row>
        <row r="43">
          <cell r="I43">
            <v>5372.3</v>
          </cell>
        </row>
        <row r="44">
          <cell r="I44">
            <v>614.70000000000005</v>
          </cell>
        </row>
        <row r="45">
          <cell r="I45">
            <v>812.4</v>
          </cell>
        </row>
        <row r="46">
          <cell r="I46">
            <v>300.3</v>
          </cell>
        </row>
        <row r="47">
          <cell r="I47">
            <v>3640</v>
          </cell>
        </row>
        <row r="48">
          <cell r="I48">
            <v>2403.6</v>
          </cell>
        </row>
        <row r="49">
          <cell r="I49">
            <v>5.9</v>
          </cell>
        </row>
        <row r="50">
          <cell r="I50">
            <v>265.60000000000002</v>
          </cell>
        </row>
        <row r="51">
          <cell r="I51">
            <v>0</v>
          </cell>
        </row>
        <row r="52">
          <cell r="I52">
            <v>80994.100000000006</v>
          </cell>
        </row>
        <row r="54">
          <cell r="H54">
            <v>6805</v>
          </cell>
        </row>
        <row r="55">
          <cell r="H55">
            <v>2454.4</v>
          </cell>
        </row>
        <row r="58">
          <cell r="I58">
            <v>42984.4</v>
          </cell>
        </row>
        <row r="59">
          <cell r="I59">
            <v>21369.5</v>
          </cell>
        </row>
        <row r="60">
          <cell r="I60">
            <v>2975.6</v>
          </cell>
        </row>
        <row r="61">
          <cell r="I61">
            <v>20579.8</v>
          </cell>
        </row>
        <row r="62">
          <cell r="I62">
            <v>742</v>
          </cell>
        </row>
        <row r="63">
          <cell r="I63">
            <v>599.9</v>
          </cell>
        </row>
        <row r="64">
          <cell r="I64">
            <v>8330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Титул"/>
      <sheetName val="реестр общая балансовая"/>
      <sheetName val="с выписки для поселений"/>
      <sheetName val="с выписки для управлений"/>
      <sheetName val="с выписки"/>
      <sheetName val="раздел 1 недвиж.имущество"/>
      <sheetName val="подраздел 1.2 жил.фонд"/>
      <sheetName val="ДЛЯ ПРОКУРАТУРЫ (2)"/>
      <sheetName val="ДЛЯ ПРОКУРАТУРЫ"/>
      <sheetName val="подраздел 1.3 спец.фонд"/>
      <sheetName val="подраздел 1.4 казна"/>
      <sheetName val="подраздел 1.4. казна земля"/>
      <sheetName val="подраздел 1.5 выбывшее им."/>
      <sheetName val="подраздел 1.6 принятое им.!"/>
      <sheetName val="раздел 2 подраздел 2.1 движ"/>
      <sheetName val="подраздел 2.2.,2.3"/>
      <sheetName val="подраздел 2.4. казна движ!"/>
      <sheetName val="подраздел 2.5, ос. цен. свыше50"/>
      <sheetName val="раздел 3, сведения об организ."/>
      <sheetName val="ВЫБ,ПРИН ОС"/>
      <sheetName val="ВЫБ,ПРИН движ. имущ"/>
      <sheetName val="ВЫБ, ПРИН недв. имущ"/>
      <sheetName val="прил.3"/>
      <sheetName val="прил.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F25">
            <v>729.39999999999986</v>
          </cell>
        </row>
        <row r="28">
          <cell r="Q2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H1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B16" sqref="B16"/>
    </sheetView>
  </sheetViews>
  <sheetFormatPr defaultRowHeight="15" x14ac:dyDescent="0.25"/>
  <cols>
    <col min="1" max="1" width="6.7109375" customWidth="1"/>
    <col min="2" max="2" width="103.140625" customWidth="1"/>
  </cols>
  <sheetData>
    <row r="2" spans="1:3" x14ac:dyDescent="0.25">
      <c r="B2" s="49" t="s">
        <v>491</v>
      </c>
    </row>
    <row r="4" spans="1:3" x14ac:dyDescent="0.25">
      <c r="A4" s="50"/>
      <c r="B4" s="48" t="s">
        <v>486</v>
      </c>
      <c r="C4" t="s">
        <v>487</v>
      </c>
    </row>
    <row r="5" spans="1:3" x14ac:dyDescent="0.25">
      <c r="A5" s="50" t="s">
        <v>1106</v>
      </c>
      <c r="B5" s="48" t="s">
        <v>1819</v>
      </c>
      <c r="C5" t="s">
        <v>488</v>
      </c>
    </row>
    <row r="6" spans="1:3" x14ac:dyDescent="0.25">
      <c r="A6" s="50" t="s">
        <v>1107</v>
      </c>
      <c r="B6" s="48" t="s">
        <v>1820</v>
      </c>
      <c r="C6" t="s">
        <v>489</v>
      </c>
    </row>
    <row r="7" spans="1:3" x14ac:dyDescent="0.25">
      <c r="A7" s="50" t="s">
        <v>1108</v>
      </c>
      <c r="B7" s="48" t="s">
        <v>1821</v>
      </c>
      <c r="C7" t="s">
        <v>490</v>
      </c>
    </row>
    <row r="8" spans="1:3" x14ac:dyDescent="0.25">
      <c r="A8" s="50" t="s">
        <v>1109</v>
      </c>
      <c r="B8" s="48" t="s">
        <v>1822</v>
      </c>
      <c r="C8" t="s">
        <v>492</v>
      </c>
    </row>
    <row r="9" spans="1:3" x14ac:dyDescent="0.25">
      <c r="A9" s="50" t="s">
        <v>1814</v>
      </c>
      <c r="B9" s="48" t="s">
        <v>1649</v>
      </c>
      <c r="C9" t="s">
        <v>493</v>
      </c>
    </row>
    <row r="10" spans="1:3" x14ac:dyDescent="0.25">
      <c r="A10" s="50" t="s">
        <v>1815</v>
      </c>
      <c r="B10" s="48" t="s">
        <v>1823</v>
      </c>
      <c r="C10" t="s">
        <v>494</v>
      </c>
    </row>
    <row r="11" spans="1:3" x14ac:dyDescent="0.25">
      <c r="A11" s="50" t="s">
        <v>1424</v>
      </c>
      <c r="B11" s="48" t="s">
        <v>1818</v>
      </c>
      <c r="C11" t="s">
        <v>495</v>
      </c>
    </row>
    <row r="12" spans="1:3" x14ac:dyDescent="0.25">
      <c r="A12" s="50" t="s">
        <v>1425</v>
      </c>
      <c r="B12" s="48" t="s">
        <v>1817</v>
      </c>
      <c r="C12" t="s">
        <v>496</v>
      </c>
    </row>
    <row r="13" spans="1:3" x14ac:dyDescent="0.25">
      <c r="A13" s="50" t="s">
        <v>497</v>
      </c>
      <c r="B13" s="48" t="s">
        <v>1816</v>
      </c>
      <c r="C13" t="s">
        <v>498</v>
      </c>
    </row>
    <row r="14" spans="1:3" x14ac:dyDescent="0.25">
      <c r="A14" s="50" t="s">
        <v>499</v>
      </c>
      <c r="B14" s="48" t="s">
        <v>1824</v>
      </c>
      <c r="C14" t="s">
        <v>500</v>
      </c>
    </row>
    <row r="15" spans="1:3" x14ac:dyDescent="0.25">
      <c r="A15" s="50" t="s">
        <v>501</v>
      </c>
      <c r="B15" s="48" t="s">
        <v>1825</v>
      </c>
      <c r="C15" t="s">
        <v>502</v>
      </c>
    </row>
    <row r="16" spans="1:3" x14ac:dyDescent="0.25">
      <c r="A16" s="50" t="s">
        <v>507</v>
      </c>
      <c r="B16" s="48" t="s">
        <v>1841</v>
      </c>
      <c r="C16" t="s">
        <v>503</v>
      </c>
    </row>
    <row r="17" spans="1:3" x14ac:dyDescent="0.25">
      <c r="A17" s="50" t="s">
        <v>509</v>
      </c>
      <c r="B17" s="48" t="s">
        <v>506</v>
      </c>
      <c r="C17" t="s">
        <v>504</v>
      </c>
    </row>
    <row r="18" spans="1:3" x14ac:dyDescent="0.25">
      <c r="A18" s="50" t="s">
        <v>1826</v>
      </c>
      <c r="B18" s="48" t="s">
        <v>508</v>
      </c>
      <c r="C18" t="s">
        <v>505</v>
      </c>
    </row>
  </sheetData>
  <hyperlinks>
    <hyperlink ref="B4" location="'реестр общая балансовая'!A1" display="Реестр муниципальной собственности муниципального района &quot;Вейделевский район&quot;"/>
    <hyperlink ref="B6" location="'подраздел 1.2 жил.фонд'!A1" display="ПОДРАЗДЕЛ  1.2. ПЕРЕЧЕНЬ МУНИЦИПАЛЬНОГО ЖИЛОГО ФОНДА ПО СОСТОЯНИЮ НА 01.01.2017 ГОДА"/>
    <hyperlink ref="B7" location="'подраздел 1.3 спец.фонд'!A1" display="ПОДРАЗДЕЛ  1.3. ПЕРЕЧЕНЬ МУНИЦИПАЛЬНОГО СПЕЦИАЛИЗИРОВАННОГО ЖИЛИЩНОГО ФОНДА ПО СОСТОЯНИЮ НА 01.01.2017 ГОДА"/>
    <hyperlink ref="B8" location="'подраздел 1.4 казна'!A1" display="ПОДРАЗДЕЛ 1.4. ПЕРЕЧЕНЬ НЕДВИЖИМЫХ ОБЪЕКТОВ, ОТНОСЯЩИХСЯ К  МУНИЦИПАЛЬНОЙ КАЗНЕ ПО СОСТОЯНИЮ НА 01.01.2017 ГОДА"/>
    <hyperlink ref="B9" location="'подраздел 1.5 выбывшее им.'!A1" display="ПОДРАЗДЕЛ 1.5. ПЕРЕЧЕНЬ ВЫБЫВШЕГО ИМУЩЕСТВА ПО СОСТОЯНИЮ НА 01.01.2017 ГОДА"/>
    <hyperlink ref="B10" location="'подраздел 1.6 принятое им.'!A1" display="ПОДРАЗДЕЛ 1.6. ПЕРЕЧЕНЬ ПРИНЯТОГО ИМУЩЕСТВА ПО СОСТОЯНИЮ НА 01.01.2017 ГОДА"/>
    <hyperlink ref="B11" location="'раздел 2 подраздел 2.1 движ'!A1" display="РАЗДЕЛ 2, ПОДРАЗДЕЛ 2.1. ПЕРЕЧЕНЬ МУНИЦИПАЛЬНОГО ДВИЖИМОГО ИМУЩЕСТВА ПО СОСТОЯНИЮ НА 01.01.2016 ГОДА"/>
    <hyperlink ref="B12" location="'подраздел 2.2.,2.3'!A1" display="ПОДРАЗДЕЛ 2.2. АКЦИИ АКЦИОНЕРНЫХ ОБЩЕСТВ ПО СОСТОЯНИЮ НА 01.01.2017 ГОДА"/>
    <hyperlink ref="B13" location="'подраздел 2.2.,2.3'!A1" display="ПОДРАЗДЕЛ 2.3. ДОЛИ (ВКЛАДЫ) В УСТАВНЫХ (СКЛАДОЧНЫХ) КАПИТАЛАХ ХОЗЯЙСТВЕННЫХ ОБЩЕСТВ И ТОВАРИЩЕСТВ ПО СОСТОЯНИЮ НА 01.01.2017 ГОДА"/>
    <hyperlink ref="B14" location="'подраздел 2.4. казна движ'!A1" display="ПОДРАЗДЕЛ 2.4.  ПЕРЕЧЕНЬ ДВИЖИМЫХ ОБЪЕКТОВ, ОТНОСЯЩИХСЯ К МУНИЦИПАЛЬНОЙ КАЗНЕ ПО СОСТОЯНИЮ НА 01.01.2017 ГОДА"/>
    <hyperlink ref="B15" location="'подраздел 2.5, ос. цен. свыше50'!A1" display="ПОДРАЗДЕЛ 2.5. ПЕРЕЧЕНЬ ОСОБО ЦЕННОГО ДВИЖИМОГО ИМУЩЕСТВА СТОИМОСТЬЮ СВЫШЕ 50 ТЫСЯЧ РУБЛЕЙ ПО СОСТОЯНИЮ НА 01.01.2017 ГОДА"/>
    <hyperlink ref="B16" location="'раздел 3, сведения об организ.'!A1" display="РАЗДЕЛ 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"/>
    <hyperlink ref="B17" location="прил.3!A1" display="СВОДНЫЙ РЕЕСТР МУНИЦИПАЛЬНОГО ИМУЩЕСТВА (акций, долей хозяйственных обществ),"/>
    <hyperlink ref="B18" location="прил.4!A1" display=" СВОДНЫЙ (Приложение 4)"/>
    <hyperlink ref="B5" location="'раздел 1 недвиж.имущество'!A1" display="РАЗДЕЛ 1.  ПЕРЕЧЕНЬ МУНИЦИПАЛЬНОГО НЕДВИЖИМОГО ИМУЩЕСТВА (НЕЖИЛОЙ ФОНД), НАХОДЯЩЕГОСЯ НА БАЛАНСЕ  МУНИЦИПАЛЬНОГО УЧРЕЖДЕНИЯ (ПРЕДПРИЯТИЯ)  ВЕЙДЕЛЕВСКОГО РАЙОНА  ПО СОСТОЯНИЮ НА 01.01.2016 ГОД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9"/>
  <sheetViews>
    <sheetView view="pageBreakPreview" zoomScale="60" zoomScaleNormal="70" workbookViewId="0">
      <selection activeCell="B2" sqref="B2:G2"/>
    </sheetView>
  </sheetViews>
  <sheetFormatPr defaultColWidth="9.140625" defaultRowHeight="15.75" x14ac:dyDescent="0.25"/>
  <cols>
    <col min="1" max="1" width="9.28515625" style="695" bestFit="1" customWidth="1"/>
    <col min="2" max="2" width="31.28515625" style="695" customWidth="1"/>
    <col min="3" max="3" width="48.85546875" style="695" customWidth="1"/>
    <col min="4" max="4" width="9.140625" style="695"/>
    <col min="5" max="5" width="15.7109375" style="695" customWidth="1"/>
    <col min="6" max="6" width="30.140625" style="695" customWidth="1"/>
    <col min="7" max="7" width="19" style="695" customWidth="1"/>
    <col min="8" max="8" width="24.28515625" style="695" customWidth="1"/>
    <col min="9" max="16384" width="9.140625" style="695"/>
  </cols>
  <sheetData>
    <row r="2" spans="1:9" ht="37.5" customHeight="1" x14ac:dyDescent="0.3">
      <c r="B2" s="991" t="s">
        <v>3906</v>
      </c>
      <c r="C2" s="991"/>
      <c r="D2" s="991"/>
      <c r="E2" s="991"/>
      <c r="F2" s="991"/>
      <c r="G2" s="991"/>
    </row>
    <row r="3" spans="1:9" x14ac:dyDescent="0.25">
      <c r="G3" s="814"/>
    </row>
    <row r="4" spans="1:9" ht="98.25" customHeight="1" x14ac:dyDescent="0.25">
      <c r="A4" s="992" t="s">
        <v>55</v>
      </c>
      <c r="B4" s="992" t="s">
        <v>60</v>
      </c>
      <c r="C4" s="992" t="s">
        <v>1645</v>
      </c>
      <c r="D4" s="992" t="s">
        <v>1646</v>
      </c>
      <c r="E4" s="992"/>
      <c r="F4" s="992" t="s">
        <v>1648</v>
      </c>
      <c r="G4" s="993" t="s">
        <v>1029</v>
      </c>
      <c r="H4" s="992" t="s">
        <v>40</v>
      </c>
    </row>
    <row r="5" spans="1:9" ht="90.75" customHeight="1" x14ac:dyDescent="0.25">
      <c r="A5" s="992"/>
      <c r="B5" s="992"/>
      <c r="C5" s="992"/>
      <c r="D5" s="925" t="s">
        <v>1647</v>
      </c>
      <c r="E5" s="815" t="s">
        <v>15</v>
      </c>
      <c r="F5" s="992"/>
      <c r="G5" s="994"/>
      <c r="H5" s="992"/>
    </row>
    <row r="6" spans="1:9" ht="31.5" x14ac:dyDescent="0.25">
      <c r="A6" s="816">
        <v>1</v>
      </c>
      <c r="B6" s="925" t="s">
        <v>3016</v>
      </c>
      <c r="C6" s="925" t="s">
        <v>1147</v>
      </c>
      <c r="D6" s="925" t="s">
        <v>74</v>
      </c>
      <c r="E6" s="815">
        <v>516472</v>
      </c>
      <c r="F6" s="925" t="s">
        <v>3013</v>
      </c>
      <c r="G6" s="817">
        <v>5621.1434800000006</v>
      </c>
      <c r="H6" s="925" t="s">
        <v>75</v>
      </c>
    </row>
    <row r="7" spans="1:9" ht="31.5" x14ac:dyDescent="0.25">
      <c r="A7" s="816">
        <v>2</v>
      </c>
      <c r="B7" s="925" t="s">
        <v>1111</v>
      </c>
      <c r="C7" s="925" t="s">
        <v>1112</v>
      </c>
      <c r="D7" s="925" t="s">
        <v>74</v>
      </c>
      <c r="E7" s="693">
        <v>75600</v>
      </c>
      <c r="F7" s="925" t="s">
        <v>1113</v>
      </c>
      <c r="G7" s="926">
        <v>800.16520332395976</v>
      </c>
      <c r="H7" s="925" t="s">
        <v>75</v>
      </c>
    </row>
    <row r="8" spans="1:9" ht="31.5" x14ac:dyDescent="0.25">
      <c r="A8" s="816">
        <v>3</v>
      </c>
      <c r="B8" s="925" t="s">
        <v>1111</v>
      </c>
      <c r="C8" s="925" t="s">
        <v>1114</v>
      </c>
      <c r="D8" s="925" t="s">
        <v>74</v>
      </c>
      <c r="E8" s="693">
        <v>4000</v>
      </c>
      <c r="F8" s="925" t="s">
        <v>1115</v>
      </c>
      <c r="G8" s="926">
        <v>78.760000000000005</v>
      </c>
      <c r="H8" s="925" t="s">
        <v>75</v>
      </c>
    </row>
    <row r="9" spans="1:9" ht="31.5" x14ac:dyDescent="0.25">
      <c r="A9" s="816">
        <v>4</v>
      </c>
      <c r="B9" s="925" t="s">
        <v>1111</v>
      </c>
      <c r="C9" s="925" t="s">
        <v>1117</v>
      </c>
      <c r="D9" s="925" t="s">
        <v>74</v>
      </c>
      <c r="E9" s="693">
        <v>4962</v>
      </c>
      <c r="F9" s="925" t="s">
        <v>1118</v>
      </c>
      <c r="G9" s="926">
        <v>142.80635999999998</v>
      </c>
      <c r="H9" s="925" t="s">
        <v>3073</v>
      </c>
      <c r="I9" s="819"/>
    </row>
    <row r="10" spans="1:9" ht="31.5" x14ac:dyDescent="0.25">
      <c r="A10" s="816">
        <v>5</v>
      </c>
      <c r="B10" s="925" t="s">
        <v>1111</v>
      </c>
      <c r="C10" s="925" t="s">
        <v>2025</v>
      </c>
      <c r="D10" s="925" t="s">
        <v>74</v>
      </c>
      <c r="E10" s="693">
        <v>630</v>
      </c>
      <c r="F10" s="925" t="s">
        <v>1120</v>
      </c>
      <c r="G10" s="926">
        <v>15.000299999999999</v>
      </c>
      <c r="H10" s="925" t="s">
        <v>3073</v>
      </c>
      <c r="I10" s="819"/>
    </row>
    <row r="11" spans="1:9" ht="31.5" x14ac:dyDescent="0.25">
      <c r="A11" s="816">
        <v>6</v>
      </c>
      <c r="B11" s="925" t="s">
        <v>1111</v>
      </c>
      <c r="C11" s="925" t="s">
        <v>1121</v>
      </c>
      <c r="D11" s="925" t="s">
        <v>74</v>
      </c>
      <c r="E11" s="693">
        <v>163</v>
      </c>
      <c r="F11" s="925" t="s">
        <v>1122</v>
      </c>
      <c r="G11" s="926">
        <v>6.0815299999999999</v>
      </c>
      <c r="H11" s="925" t="s">
        <v>75</v>
      </c>
      <c r="I11" s="819"/>
    </row>
    <row r="12" spans="1:9" ht="31.5" x14ac:dyDescent="0.25">
      <c r="A12" s="816">
        <v>7</v>
      </c>
      <c r="B12" s="925" t="s">
        <v>1111</v>
      </c>
      <c r="C12" s="925" t="s">
        <v>1123</v>
      </c>
      <c r="D12" s="925" t="s">
        <v>74</v>
      </c>
      <c r="E12" s="693">
        <v>54700</v>
      </c>
      <c r="F12" s="925" t="s">
        <v>1124</v>
      </c>
      <c r="G12" s="926">
        <v>474.42569083175408</v>
      </c>
      <c r="H12" s="925" t="s">
        <v>75</v>
      </c>
      <c r="I12" s="819"/>
    </row>
    <row r="13" spans="1:9" ht="31.5" x14ac:dyDescent="0.25">
      <c r="A13" s="816">
        <v>8</v>
      </c>
      <c r="B13" s="925" t="s">
        <v>1111</v>
      </c>
      <c r="C13" s="925" t="s">
        <v>1127</v>
      </c>
      <c r="D13" s="925" t="s">
        <v>74</v>
      </c>
      <c r="E13" s="693">
        <v>400</v>
      </c>
      <c r="F13" s="925" t="s">
        <v>1128</v>
      </c>
      <c r="G13" s="926">
        <v>14.923999999999999</v>
      </c>
      <c r="H13" s="925" t="s">
        <v>75</v>
      </c>
      <c r="I13" s="819"/>
    </row>
    <row r="14" spans="1:9" ht="31.5" x14ac:dyDescent="0.25">
      <c r="A14" s="816">
        <v>9</v>
      </c>
      <c r="B14" s="925" t="s">
        <v>1111</v>
      </c>
      <c r="C14" s="925" t="s">
        <v>1129</v>
      </c>
      <c r="D14" s="925" t="s">
        <v>74</v>
      </c>
      <c r="E14" s="693">
        <v>1237</v>
      </c>
      <c r="F14" s="925" t="s">
        <v>1130</v>
      </c>
      <c r="G14" s="926">
        <v>37.345030000000001</v>
      </c>
      <c r="H14" s="925" t="s">
        <v>75</v>
      </c>
      <c r="I14" s="819"/>
    </row>
    <row r="15" spans="1:9" ht="31.5" x14ac:dyDescent="0.25">
      <c r="A15" s="816">
        <v>10</v>
      </c>
      <c r="B15" s="925" t="s">
        <v>1111</v>
      </c>
      <c r="C15" s="925" t="s">
        <v>1131</v>
      </c>
      <c r="D15" s="925" t="s">
        <v>74</v>
      </c>
      <c r="E15" s="693">
        <v>600</v>
      </c>
      <c r="F15" s="925" t="s">
        <v>1132</v>
      </c>
      <c r="G15" s="926">
        <v>15.654</v>
      </c>
      <c r="H15" s="925" t="s">
        <v>75</v>
      </c>
    </row>
    <row r="16" spans="1:9" ht="31.5" x14ac:dyDescent="0.25">
      <c r="A16" s="816">
        <v>11</v>
      </c>
      <c r="B16" s="925" t="s">
        <v>1111</v>
      </c>
      <c r="C16" s="925" t="s">
        <v>1137</v>
      </c>
      <c r="D16" s="925" t="s">
        <v>74</v>
      </c>
      <c r="E16" s="693">
        <v>80200</v>
      </c>
      <c r="F16" s="925" t="s">
        <v>1138</v>
      </c>
      <c r="G16" s="926">
        <v>760.74575936086376</v>
      </c>
      <c r="H16" s="925" t="s">
        <v>246</v>
      </c>
    </row>
    <row r="17" spans="1:8" ht="31.5" x14ac:dyDescent="0.25">
      <c r="A17" s="816">
        <v>12</v>
      </c>
      <c r="B17" s="925" t="s">
        <v>1111</v>
      </c>
      <c r="C17" s="925" t="s">
        <v>1139</v>
      </c>
      <c r="D17" s="925" t="s">
        <v>74</v>
      </c>
      <c r="E17" s="693">
        <v>87000</v>
      </c>
      <c r="F17" s="925" t="s">
        <v>1140</v>
      </c>
      <c r="G17" s="926">
        <v>792.83191329207773</v>
      </c>
      <c r="H17" s="925" t="s">
        <v>246</v>
      </c>
    </row>
    <row r="18" spans="1:8" ht="31.5" x14ac:dyDescent="0.25">
      <c r="A18" s="816">
        <v>13</v>
      </c>
      <c r="B18" s="925" t="s">
        <v>1111</v>
      </c>
      <c r="C18" s="925" t="s">
        <v>1141</v>
      </c>
      <c r="D18" s="925" t="s">
        <v>74</v>
      </c>
      <c r="E18" s="693">
        <v>2200</v>
      </c>
      <c r="F18" s="925" t="s">
        <v>1142</v>
      </c>
      <c r="G18" s="926">
        <v>63.338000000000001</v>
      </c>
      <c r="H18" s="925" t="s">
        <v>75</v>
      </c>
    </row>
    <row r="19" spans="1:8" ht="27" customHeight="1" x14ac:dyDescent="0.25">
      <c r="A19" s="816">
        <v>14</v>
      </c>
      <c r="B19" s="925" t="s">
        <v>1111</v>
      </c>
      <c r="C19" s="925" t="s">
        <v>1143</v>
      </c>
      <c r="D19" s="925" t="s">
        <v>74</v>
      </c>
      <c r="E19" s="693">
        <v>416</v>
      </c>
      <c r="F19" s="925" t="s">
        <v>1144</v>
      </c>
      <c r="G19" s="926">
        <v>10.853440000000001</v>
      </c>
      <c r="H19" s="925" t="s">
        <v>75</v>
      </c>
    </row>
    <row r="20" spans="1:8" ht="31.5" x14ac:dyDescent="0.25">
      <c r="A20" s="816">
        <v>15</v>
      </c>
      <c r="B20" s="925" t="s">
        <v>1111</v>
      </c>
      <c r="C20" s="925" t="s">
        <v>1145</v>
      </c>
      <c r="D20" s="925" t="s">
        <v>74</v>
      </c>
      <c r="E20" s="693">
        <v>85900</v>
      </c>
      <c r="F20" s="925" t="s">
        <v>1146</v>
      </c>
      <c r="G20" s="926">
        <v>820.76041830315148</v>
      </c>
      <c r="H20" s="925" t="s">
        <v>2114</v>
      </c>
    </row>
    <row r="21" spans="1:8" ht="31.5" x14ac:dyDescent="0.25">
      <c r="A21" s="816">
        <v>16</v>
      </c>
      <c r="B21" s="925" t="s">
        <v>1111</v>
      </c>
      <c r="C21" s="925" t="s">
        <v>1147</v>
      </c>
      <c r="D21" s="925" t="s">
        <v>74</v>
      </c>
      <c r="E21" s="693">
        <v>111200</v>
      </c>
      <c r="F21" s="925" t="s">
        <v>1148</v>
      </c>
      <c r="G21" s="926">
        <v>372.00946369053571</v>
      </c>
      <c r="H21" s="925" t="s">
        <v>2114</v>
      </c>
    </row>
    <row r="22" spans="1:8" ht="31.5" x14ac:dyDescent="0.25">
      <c r="A22" s="816">
        <v>17</v>
      </c>
      <c r="B22" s="925" t="s">
        <v>1111</v>
      </c>
      <c r="C22" s="925" t="s">
        <v>1149</v>
      </c>
      <c r="D22" s="925" t="s">
        <v>74</v>
      </c>
      <c r="E22" s="693">
        <v>8000</v>
      </c>
      <c r="F22" s="925" t="s">
        <v>1150</v>
      </c>
      <c r="G22" s="926">
        <v>69.160669840885419</v>
      </c>
      <c r="H22" s="925" t="s">
        <v>75</v>
      </c>
    </row>
    <row r="23" spans="1:8" ht="31.5" x14ac:dyDescent="0.25">
      <c r="A23" s="816">
        <v>18</v>
      </c>
      <c r="B23" s="925" t="s">
        <v>1111</v>
      </c>
      <c r="C23" s="925" t="s">
        <v>1153</v>
      </c>
      <c r="D23" s="925" t="s">
        <v>74</v>
      </c>
      <c r="E23" s="693">
        <v>549</v>
      </c>
      <c r="F23" s="925" t="s">
        <v>1154</v>
      </c>
      <c r="G23" s="926">
        <v>16.008839999999999</v>
      </c>
      <c r="H23" s="925" t="s">
        <v>75</v>
      </c>
    </row>
    <row r="24" spans="1:8" ht="31.5" x14ac:dyDescent="0.25">
      <c r="A24" s="816">
        <v>19</v>
      </c>
      <c r="B24" s="925" t="s">
        <v>1111</v>
      </c>
      <c r="C24" s="925" t="s">
        <v>1155</v>
      </c>
      <c r="D24" s="925" t="s">
        <v>74</v>
      </c>
      <c r="E24" s="693">
        <v>85000</v>
      </c>
      <c r="F24" s="925" t="s">
        <v>1156</v>
      </c>
      <c r="G24" s="926">
        <v>759.78452865531642</v>
      </c>
      <c r="H24" s="925" t="s">
        <v>75</v>
      </c>
    </row>
    <row r="25" spans="1:8" ht="31.5" x14ac:dyDescent="0.25">
      <c r="A25" s="816">
        <v>20</v>
      </c>
      <c r="B25" s="925" t="s">
        <v>1111</v>
      </c>
      <c r="C25" s="925" t="s">
        <v>1978</v>
      </c>
      <c r="D25" s="925" t="s">
        <v>74</v>
      </c>
      <c r="E25" s="693">
        <v>83000</v>
      </c>
      <c r="F25" s="925" t="s">
        <v>1979</v>
      </c>
      <c r="G25" s="926">
        <v>798.16207358759436</v>
      </c>
      <c r="H25" s="925" t="s">
        <v>75</v>
      </c>
    </row>
    <row r="26" spans="1:8" ht="31.5" x14ac:dyDescent="0.25">
      <c r="A26" s="816">
        <v>21</v>
      </c>
      <c r="B26" s="925" t="s">
        <v>1111</v>
      </c>
      <c r="C26" s="925" t="s">
        <v>1157</v>
      </c>
      <c r="D26" s="925" t="s">
        <v>74</v>
      </c>
      <c r="E26" s="693">
        <v>500</v>
      </c>
      <c r="F26" s="925" t="s">
        <v>1158</v>
      </c>
      <c r="G26" s="926">
        <v>18.655000000000001</v>
      </c>
      <c r="H26" s="925" t="s">
        <v>75</v>
      </c>
    </row>
    <row r="27" spans="1:8" ht="31.5" x14ac:dyDescent="0.25">
      <c r="A27" s="816">
        <v>22</v>
      </c>
      <c r="B27" s="925" t="s">
        <v>1111</v>
      </c>
      <c r="C27" s="925" t="s">
        <v>1159</v>
      </c>
      <c r="D27" s="925" t="s">
        <v>74</v>
      </c>
      <c r="E27" s="693">
        <v>82700</v>
      </c>
      <c r="F27" s="925" t="s">
        <v>1160</v>
      </c>
      <c r="G27" s="926">
        <v>847.85032461738251</v>
      </c>
      <c r="H27" s="925" t="s">
        <v>246</v>
      </c>
    </row>
    <row r="28" spans="1:8" x14ac:dyDescent="0.25">
      <c r="A28" s="816">
        <v>23</v>
      </c>
      <c r="B28" s="925" t="s">
        <v>1111</v>
      </c>
      <c r="C28" s="925" t="s">
        <v>1161</v>
      </c>
      <c r="D28" s="925" t="s">
        <v>74</v>
      </c>
      <c r="E28" s="693">
        <v>19198</v>
      </c>
      <c r="F28" s="925" t="s">
        <v>1162</v>
      </c>
      <c r="G28" s="926">
        <v>2394.5665400000003</v>
      </c>
      <c r="H28" s="925" t="s">
        <v>75</v>
      </c>
    </row>
    <row r="29" spans="1:8" ht="31.5" x14ac:dyDescent="0.25">
      <c r="A29" s="816">
        <v>24</v>
      </c>
      <c r="B29" s="925" t="s">
        <v>1111</v>
      </c>
      <c r="C29" s="925" t="s">
        <v>1163</v>
      </c>
      <c r="D29" s="925" t="s">
        <v>74</v>
      </c>
      <c r="E29" s="693">
        <v>2507</v>
      </c>
      <c r="F29" s="925" t="s">
        <v>1164</v>
      </c>
      <c r="G29" s="926">
        <v>457.20159000000001</v>
      </c>
      <c r="H29" s="925" t="s">
        <v>75</v>
      </c>
    </row>
    <row r="30" spans="1:8" ht="31.5" x14ac:dyDescent="0.25">
      <c r="A30" s="816">
        <v>25</v>
      </c>
      <c r="B30" s="925" t="s">
        <v>1111</v>
      </c>
      <c r="C30" s="925" t="s">
        <v>1165</v>
      </c>
      <c r="D30" s="925" t="s">
        <v>74</v>
      </c>
      <c r="E30" s="693">
        <v>4659</v>
      </c>
      <c r="F30" s="925" t="s">
        <v>1166</v>
      </c>
      <c r="G30" s="926">
        <v>712.36109999999996</v>
      </c>
      <c r="H30" s="925" t="s">
        <v>75</v>
      </c>
    </row>
    <row r="31" spans="1:8" ht="31.5" x14ac:dyDescent="0.25">
      <c r="A31" s="816">
        <v>26</v>
      </c>
      <c r="B31" s="925" t="s">
        <v>1111</v>
      </c>
      <c r="C31" s="925" t="s">
        <v>1169</v>
      </c>
      <c r="D31" s="925" t="s">
        <v>74</v>
      </c>
      <c r="E31" s="693">
        <v>69800</v>
      </c>
      <c r="F31" s="925" t="s">
        <v>1170</v>
      </c>
      <c r="G31" s="926">
        <v>818.26214676191034</v>
      </c>
      <c r="H31" s="925" t="s">
        <v>246</v>
      </c>
    </row>
    <row r="32" spans="1:8" ht="31.5" x14ac:dyDescent="0.25">
      <c r="A32" s="816">
        <v>27</v>
      </c>
      <c r="B32" s="925" t="s">
        <v>1111</v>
      </c>
      <c r="C32" s="925" t="s">
        <v>1171</v>
      </c>
      <c r="D32" s="925" t="s">
        <v>74</v>
      </c>
      <c r="E32" s="693">
        <v>117000</v>
      </c>
      <c r="F32" s="925" t="s">
        <v>1172</v>
      </c>
      <c r="G32" s="926">
        <v>1228.5267852552297</v>
      </c>
      <c r="H32" s="925" t="s">
        <v>75</v>
      </c>
    </row>
    <row r="33" spans="1:8" ht="31.5" x14ac:dyDescent="0.25">
      <c r="A33" s="816">
        <v>28</v>
      </c>
      <c r="B33" s="925" t="s">
        <v>1111</v>
      </c>
      <c r="C33" s="925" t="s">
        <v>1175</v>
      </c>
      <c r="D33" s="925" t="s">
        <v>74</v>
      </c>
      <c r="E33" s="693">
        <v>389</v>
      </c>
      <c r="F33" s="925" t="s">
        <v>1176</v>
      </c>
      <c r="G33" s="926">
        <v>14.513590000000001</v>
      </c>
      <c r="H33" s="925" t="s">
        <v>75</v>
      </c>
    </row>
    <row r="34" spans="1:8" ht="31.5" x14ac:dyDescent="0.25">
      <c r="A34" s="816">
        <v>29</v>
      </c>
      <c r="B34" s="925" t="s">
        <v>1111</v>
      </c>
      <c r="C34" s="925" t="s">
        <v>1153</v>
      </c>
      <c r="D34" s="925" t="s">
        <v>74</v>
      </c>
      <c r="E34" s="693">
        <v>110</v>
      </c>
      <c r="F34" s="925" t="s">
        <v>1177</v>
      </c>
      <c r="G34" s="926">
        <v>3.2075999999999998</v>
      </c>
      <c r="H34" s="925" t="s">
        <v>75</v>
      </c>
    </row>
    <row r="35" spans="1:8" ht="31.5" x14ac:dyDescent="0.25">
      <c r="A35" s="816">
        <v>30</v>
      </c>
      <c r="B35" s="925" t="s">
        <v>1111</v>
      </c>
      <c r="C35" s="925" t="s">
        <v>2107</v>
      </c>
      <c r="D35" s="925" t="s">
        <v>74</v>
      </c>
      <c r="E35" s="693">
        <v>753</v>
      </c>
      <c r="F35" s="925" t="s">
        <v>1188</v>
      </c>
      <c r="G35" s="926">
        <v>210.7647</v>
      </c>
      <c r="H35" s="925" t="s">
        <v>75</v>
      </c>
    </row>
    <row r="36" spans="1:8" ht="31.5" x14ac:dyDescent="0.25">
      <c r="A36" s="816">
        <v>31</v>
      </c>
      <c r="B36" s="925" t="s">
        <v>1111</v>
      </c>
      <c r="C36" s="925" t="s">
        <v>1175</v>
      </c>
      <c r="D36" s="925" t="s">
        <v>74</v>
      </c>
      <c r="E36" s="693">
        <v>200</v>
      </c>
      <c r="F36" s="925" t="s">
        <v>1211</v>
      </c>
      <c r="G36" s="926">
        <v>7.4619999999999997</v>
      </c>
      <c r="H36" s="925" t="s">
        <v>75</v>
      </c>
    </row>
    <row r="37" spans="1:8" ht="31.5" x14ac:dyDescent="0.25">
      <c r="A37" s="816">
        <v>32</v>
      </c>
      <c r="B37" s="925" t="s">
        <v>1111</v>
      </c>
      <c r="C37" s="925" t="s">
        <v>1212</v>
      </c>
      <c r="D37" s="925" t="s">
        <v>74</v>
      </c>
      <c r="E37" s="693">
        <v>329</v>
      </c>
      <c r="F37" s="925" t="s">
        <v>1213</v>
      </c>
      <c r="G37" s="926">
        <v>9.5936399999999988</v>
      </c>
      <c r="H37" s="925" t="s">
        <v>75</v>
      </c>
    </row>
    <row r="38" spans="1:8" ht="31.5" x14ac:dyDescent="0.25">
      <c r="A38" s="816">
        <v>33</v>
      </c>
      <c r="B38" s="925" t="s">
        <v>1111</v>
      </c>
      <c r="C38" s="925" t="s">
        <v>1175</v>
      </c>
      <c r="D38" s="925" t="s">
        <v>74</v>
      </c>
      <c r="E38" s="693">
        <v>100</v>
      </c>
      <c r="F38" s="925" t="s">
        <v>1214</v>
      </c>
      <c r="G38" s="926">
        <v>3.7309999999999999</v>
      </c>
      <c r="H38" s="925" t="s">
        <v>75</v>
      </c>
    </row>
    <row r="39" spans="1:8" ht="31.5" x14ac:dyDescent="0.25">
      <c r="A39" s="816">
        <v>34</v>
      </c>
      <c r="B39" s="925" t="s">
        <v>1111</v>
      </c>
      <c r="C39" s="925" t="s">
        <v>1212</v>
      </c>
      <c r="D39" s="925" t="s">
        <v>74</v>
      </c>
      <c r="E39" s="693">
        <v>316</v>
      </c>
      <c r="F39" s="925" t="s">
        <v>1223</v>
      </c>
      <c r="G39" s="926">
        <v>9.2145599999999988</v>
      </c>
      <c r="H39" s="925" t="s">
        <v>75</v>
      </c>
    </row>
    <row r="40" spans="1:8" ht="31.5" x14ac:dyDescent="0.25">
      <c r="A40" s="816">
        <v>35</v>
      </c>
      <c r="B40" s="925" t="s">
        <v>1111</v>
      </c>
      <c r="C40" s="925" t="s">
        <v>1230</v>
      </c>
      <c r="D40" s="925" t="s">
        <v>74</v>
      </c>
      <c r="E40" s="693">
        <v>122</v>
      </c>
      <c r="F40" s="925" t="s">
        <v>1231</v>
      </c>
      <c r="G40" s="926">
        <v>91.518299999999996</v>
      </c>
      <c r="H40" s="925" t="s">
        <v>75</v>
      </c>
    </row>
    <row r="41" spans="1:8" ht="31.5" x14ac:dyDescent="0.25">
      <c r="A41" s="816">
        <v>36</v>
      </c>
      <c r="B41" s="925" t="s">
        <v>1111</v>
      </c>
      <c r="C41" s="925" t="s">
        <v>1232</v>
      </c>
      <c r="D41" s="925" t="s">
        <v>74</v>
      </c>
      <c r="E41" s="693">
        <v>342</v>
      </c>
      <c r="F41" s="925" t="s">
        <v>1233</v>
      </c>
      <c r="G41" s="926">
        <v>12.760020000000001</v>
      </c>
      <c r="H41" s="925" t="s">
        <v>75</v>
      </c>
    </row>
    <row r="42" spans="1:8" ht="31.5" x14ac:dyDescent="0.25">
      <c r="A42" s="816">
        <v>37</v>
      </c>
      <c r="B42" s="925" t="s">
        <v>1111</v>
      </c>
      <c r="C42" s="925" t="s">
        <v>1236</v>
      </c>
      <c r="D42" s="925" t="s">
        <v>74</v>
      </c>
      <c r="E42" s="693">
        <v>3456</v>
      </c>
      <c r="F42" s="925" t="s">
        <v>1237</v>
      </c>
      <c r="G42" s="926">
        <v>644.19839999999999</v>
      </c>
      <c r="H42" s="925" t="s">
        <v>75</v>
      </c>
    </row>
    <row r="43" spans="1:8" ht="31.5" x14ac:dyDescent="0.25">
      <c r="A43" s="816">
        <v>38</v>
      </c>
      <c r="B43" s="925" t="s">
        <v>1111</v>
      </c>
      <c r="C43" s="925" t="s">
        <v>1240</v>
      </c>
      <c r="D43" s="925" t="s">
        <v>74</v>
      </c>
      <c r="E43" s="693">
        <v>26000</v>
      </c>
      <c r="F43" s="925" t="s">
        <v>1241</v>
      </c>
      <c r="G43" s="926">
        <v>3119.22</v>
      </c>
      <c r="H43" s="925" t="s">
        <v>75</v>
      </c>
    </row>
    <row r="44" spans="1:8" ht="31.5" x14ac:dyDescent="0.25">
      <c r="A44" s="816">
        <v>39</v>
      </c>
      <c r="B44" s="925" t="s">
        <v>1111</v>
      </c>
      <c r="C44" s="925" t="s">
        <v>1248</v>
      </c>
      <c r="D44" s="925" t="s">
        <v>74</v>
      </c>
      <c r="E44" s="693">
        <v>4313</v>
      </c>
      <c r="F44" s="925" t="s">
        <v>1249</v>
      </c>
      <c r="G44" s="926">
        <v>162.12567000000001</v>
      </c>
      <c r="H44" s="925" t="s">
        <v>75</v>
      </c>
    </row>
    <row r="45" spans="1:8" ht="31.5" x14ac:dyDescent="0.25">
      <c r="A45" s="816">
        <v>40</v>
      </c>
      <c r="B45" s="925" t="s">
        <v>1111</v>
      </c>
      <c r="C45" s="925" t="s">
        <v>1254</v>
      </c>
      <c r="D45" s="925" t="s">
        <v>74</v>
      </c>
      <c r="E45" s="693">
        <v>825</v>
      </c>
      <c r="F45" s="925" t="s">
        <v>1255</v>
      </c>
      <c r="G45" s="926">
        <v>97.358249999999998</v>
      </c>
      <c r="H45" s="925" t="s">
        <v>75</v>
      </c>
    </row>
    <row r="46" spans="1:8" ht="31.5" x14ac:dyDescent="0.25">
      <c r="A46" s="816">
        <v>41</v>
      </c>
      <c r="B46" s="925" t="s">
        <v>1111</v>
      </c>
      <c r="C46" s="925" t="s">
        <v>1256</v>
      </c>
      <c r="D46" s="925" t="s">
        <v>74</v>
      </c>
      <c r="E46" s="693">
        <v>6019</v>
      </c>
      <c r="F46" s="925" t="s">
        <v>1257</v>
      </c>
      <c r="G46" s="926">
        <v>943.77919999999995</v>
      </c>
      <c r="H46" s="925" t="s">
        <v>75</v>
      </c>
    </row>
    <row r="47" spans="1:8" x14ac:dyDescent="0.25">
      <c r="A47" s="816">
        <v>42</v>
      </c>
      <c r="B47" s="925" t="s">
        <v>1111</v>
      </c>
      <c r="C47" s="925" t="s">
        <v>1258</v>
      </c>
      <c r="D47" s="925" t="s">
        <v>74</v>
      </c>
      <c r="E47" s="693">
        <v>1443</v>
      </c>
      <c r="F47" s="925" t="s">
        <v>1259</v>
      </c>
      <c r="G47" s="926">
        <v>221.41392000000002</v>
      </c>
      <c r="H47" s="925" t="s">
        <v>75</v>
      </c>
    </row>
    <row r="48" spans="1:8" ht="31.5" x14ac:dyDescent="0.25">
      <c r="A48" s="816">
        <v>43</v>
      </c>
      <c r="B48" s="925" t="s">
        <v>1111</v>
      </c>
      <c r="C48" s="925" t="s">
        <v>1260</v>
      </c>
      <c r="D48" s="925" t="s">
        <v>74</v>
      </c>
      <c r="E48" s="693">
        <v>1565</v>
      </c>
      <c r="F48" s="925" t="s">
        <v>1261</v>
      </c>
      <c r="G48" s="926">
        <v>293.93829999999997</v>
      </c>
      <c r="H48" s="925" t="s">
        <v>75</v>
      </c>
    </row>
    <row r="49" spans="1:8" ht="45" customHeight="1" x14ac:dyDescent="0.25">
      <c r="A49" s="816">
        <v>44</v>
      </c>
      <c r="B49" s="925" t="s">
        <v>1111</v>
      </c>
      <c r="C49" s="925" t="s">
        <v>1240</v>
      </c>
      <c r="D49" s="925" t="s">
        <v>74</v>
      </c>
      <c r="E49" s="693">
        <v>2068</v>
      </c>
      <c r="F49" s="925" t="s">
        <v>1264</v>
      </c>
      <c r="G49" s="926">
        <v>41.4634</v>
      </c>
      <c r="H49" s="925" t="s">
        <v>75</v>
      </c>
    </row>
    <row r="50" spans="1:8" ht="31.5" x14ac:dyDescent="0.25">
      <c r="A50" s="816">
        <v>45</v>
      </c>
      <c r="B50" s="925" t="s">
        <v>1111</v>
      </c>
      <c r="C50" s="925" t="s">
        <v>1212</v>
      </c>
      <c r="D50" s="925" t="s">
        <v>74</v>
      </c>
      <c r="E50" s="693">
        <v>500</v>
      </c>
      <c r="F50" s="925" t="s">
        <v>1271</v>
      </c>
      <c r="G50" s="926">
        <v>14.58</v>
      </c>
      <c r="H50" s="925" t="s">
        <v>75</v>
      </c>
    </row>
    <row r="51" spans="1:8" ht="31.5" x14ac:dyDescent="0.25">
      <c r="A51" s="816">
        <v>46</v>
      </c>
      <c r="B51" s="925" t="s">
        <v>1111</v>
      </c>
      <c r="C51" s="925" t="s">
        <v>1272</v>
      </c>
      <c r="D51" s="925" t="s">
        <v>74</v>
      </c>
      <c r="E51" s="693">
        <v>768</v>
      </c>
      <c r="F51" s="925" t="s">
        <v>1273</v>
      </c>
      <c r="G51" s="926">
        <v>179.23584</v>
      </c>
      <c r="H51" s="925" t="s">
        <v>75</v>
      </c>
    </row>
    <row r="52" spans="1:8" ht="31.5" x14ac:dyDescent="0.25">
      <c r="A52" s="816">
        <v>47</v>
      </c>
      <c r="B52" s="925" t="s">
        <v>1111</v>
      </c>
      <c r="C52" s="925" t="s">
        <v>1282</v>
      </c>
      <c r="D52" s="925" t="s">
        <v>74</v>
      </c>
      <c r="E52" s="693">
        <v>3395</v>
      </c>
      <c r="F52" s="925" t="s">
        <v>1283</v>
      </c>
      <c r="G52" s="926">
        <v>223.01755</v>
      </c>
      <c r="H52" s="925" t="s">
        <v>75</v>
      </c>
    </row>
    <row r="53" spans="1:8" ht="31.5" x14ac:dyDescent="0.25">
      <c r="A53" s="816">
        <v>48</v>
      </c>
      <c r="B53" s="925" t="s">
        <v>1111</v>
      </c>
      <c r="C53" s="925" t="s">
        <v>1284</v>
      </c>
      <c r="D53" s="925" t="s">
        <v>74</v>
      </c>
      <c r="E53" s="693">
        <v>5773</v>
      </c>
      <c r="F53" s="925" t="s">
        <v>1285</v>
      </c>
      <c r="G53" s="926">
        <v>982.73779000000002</v>
      </c>
      <c r="H53" s="925" t="s">
        <v>75</v>
      </c>
    </row>
    <row r="54" spans="1:8" ht="31.5" x14ac:dyDescent="0.25">
      <c r="A54" s="816">
        <v>49</v>
      </c>
      <c r="B54" s="925" t="s">
        <v>1111</v>
      </c>
      <c r="C54" s="925" t="s">
        <v>1212</v>
      </c>
      <c r="D54" s="925" t="s">
        <v>74</v>
      </c>
      <c r="E54" s="693">
        <v>352</v>
      </c>
      <c r="F54" s="925" t="s">
        <v>1301</v>
      </c>
      <c r="G54" s="926">
        <v>10.26432</v>
      </c>
      <c r="H54" s="925" t="s">
        <v>75</v>
      </c>
    </row>
    <row r="55" spans="1:8" ht="31.5" x14ac:dyDescent="0.25">
      <c r="A55" s="816">
        <v>50</v>
      </c>
      <c r="B55" s="925" t="s">
        <v>1111</v>
      </c>
      <c r="C55" s="925" t="s">
        <v>1302</v>
      </c>
      <c r="D55" s="925" t="s">
        <v>74</v>
      </c>
      <c r="E55" s="693">
        <v>902</v>
      </c>
      <c r="F55" s="925" t="s">
        <v>1303</v>
      </c>
      <c r="G55" s="926">
        <v>167.71788000000001</v>
      </c>
      <c r="H55" s="925" t="s">
        <v>1910</v>
      </c>
    </row>
    <row r="56" spans="1:8" ht="31.5" x14ac:dyDescent="0.25">
      <c r="A56" s="816">
        <v>51</v>
      </c>
      <c r="B56" s="925" t="s">
        <v>1111</v>
      </c>
      <c r="C56" s="925" t="s">
        <v>1304</v>
      </c>
      <c r="D56" s="925" t="s">
        <v>74</v>
      </c>
      <c r="E56" s="693">
        <v>1031</v>
      </c>
      <c r="F56" s="925" t="s">
        <v>1305</v>
      </c>
      <c r="G56" s="926">
        <v>188.35339000000002</v>
      </c>
      <c r="H56" s="925" t="s">
        <v>75</v>
      </c>
    </row>
    <row r="57" spans="1:8" ht="31.5" x14ac:dyDescent="0.25">
      <c r="A57" s="816">
        <v>52</v>
      </c>
      <c r="B57" s="925" t="s">
        <v>1111</v>
      </c>
      <c r="C57" s="925" t="s">
        <v>1308</v>
      </c>
      <c r="D57" s="925" t="s">
        <v>74</v>
      </c>
      <c r="E57" s="693">
        <v>1150</v>
      </c>
      <c r="F57" s="925" t="s">
        <v>1309</v>
      </c>
      <c r="G57" s="926">
        <v>212.63499999999999</v>
      </c>
      <c r="H57" s="925" t="s">
        <v>75</v>
      </c>
    </row>
    <row r="58" spans="1:8" ht="31.5" x14ac:dyDescent="0.25">
      <c r="A58" s="816">
        <v>53</v>
      </c>
      <c r="B58" s="925" t="s">
        <v>1111</v>
      </c>
      <c r="C58" s="925" t="s">
        <v>1310</v>
      </c>
      <c r="D58" s="925" t="s">
        <v>74</v>
      </c>
      <c r="E58" s="693">
        <v>913</v>
      </c>
      <c r="F58" s="925" t="s">
        <v>1311</v>
      </c>
      <c r="G58" s="926">
        <v>167.74548999999999</v>
      </c>
      <c r="H58" s="925" t="s">
        <v>246</v>
      </c>
    </row>
    <row r="59" spans="1:8" ht="31.5" x14ac:dyDescent="0.25">
      <c r="A59" s="816">
        <v>54</v>
      </c>
      <c r="B59" s="925" t="s">
        <v>1111</v>
      </c>
      <c r="C59" s="925" t="s">
        <v>1312</v>
      </c>
      <c r="D59" s="925" t="s">
        <v>74</v>
      </c>
      <c r="E59" s="693">
        <v>4024</v>
      </c>
      <c r="F59" s="925" t="s">
        <v>1313</v>
      </c>
      <c r="G59" s="926">
        <v>753.09159999999997</v>
      </c>
      <c r="H59" s="925" t="s">
        <v>75</v>
      </c>
    </row>
    <row r="60" spans="1:8" ht="31.5" x14ac:dyDescent="0.25">
      <c r="A60" s="816">
        <v>55</v>
      </c>
      <c r="B60" s="925" t="s">
        <v>1111</v>
      </c>
      <c r="C60" s="925" t="s">
        <v>1314</v>
      </c>
      <c r="D60" s="925" t="s">
        <v>74</v>
      </c>
      <c r="E60" s="693">
        <v>87000</v>
      </c>
      <c r="F60" s="925" t="s">
        <v>1315</v>
      </c>
      <c r="G60" s="926">
        <v>1702.8577990906751</v>
      </c>
      <c r="H60" s="925" t="s">
        <v>246</v>
      </c>
    </row>
    <row r="61" spans="1:8" ht="31.5" x14ac:dyDescent="0.25">
      <c r="A61" s="816">
        <v>56</v>
      </c>
      <c r="B61" s="925" t="s">
        <v>1111</v>
      </c>
      <c r="C61" s="925" t="s">
        <v>1212</v>
      </c>
      <c r="D61" s="925" t="s">
        <v>74</v>
      </c>
      <c r="E61" s="693">
        <v>388</v>
      </c>
      <c r="F61" s="925" t="s">
        <v>1316</v>
      </c>
      <c r="G61" s="926">
        <v>11.314080000000001</v>
      </c>
      <c r="H61" s="925" t="s">
        <v>75</v>
      </c>
    </row>
    <row r="62" spans="1:8" ht="31.5" x14ac:dyDescent="0.25">
      <c r="A62" s="816">
        <v>57</v>
      </c>
      <c r="B62" s="925" t="s">
        <v>1111</v>
      </c>
      <c r="C62" s="925" t="s">
        <v>1212</v>
      </c>
      <c r="D62" s="925" t="s">
        <v>74</v>
      </c>
      <c r="E62" s="693">
        <v>448</v>
      </c>
      <c r="F62" s="925" t="s">
        <v>1990</v>
      </c>
      <c r="G62" s="814">
        <v>13.06368</v>
      </c>
      <c r="H62" s="925" t="s">
        <v>75</v>
      </c>
    </row>
    <row r="63" spans="1:8" ht="31.5" x14ac:dyDescent="0.25">
      <c r="A63" s="816">
        <v>58</v>
      </c>
      <c r="B63" s="925" t="s">
        <v>1111</v>
      </c>
      <c r="C63" s="925" t="s">
        <v>1319</v>
      </c>
      <c r="D63" s="925" t="s">
        <v>74</v>
      </c>
      <c r="E63" s="693">
        <v>81700</v>
      </c>
      <c r="F63" s="925" t="s">
        <v>1320</v>
      </c>
      <c r="G63" s="926">
        <v>804.29964331499718</v>
      </c>
      <c r="H63" s="925" t="s">
        <v>246</v>
      </c>
    </row>
    <row r="64" spans="1:8" ht="31.5" x14ac:dyDescent="0.25">
      <c r="A64" s="816">
        <v>59</v>
      </c>
      <c r="B64" s="925" t="s">
        <v>1111</v>
      </c>
      <c r="C64" s="925" t="s">
        <v>1321</v>
      </c>
      <c r="D64" s="925" t="s">
        <v>74</v>
      </c>
      <c r="E64" s="693">
        <v>862</v>
      </c>
      <c r="F64" s="925" t="s">
        <v>1322</v>
      </c>
      <c r="G64" s="926">
        <v>32.16122</v>
      </c>
      <c r="H64" s="925" t="s">
        <v>75</v>
      </c>
    </row>
    <row r="65" spans="1:8" ht="31.5" x14ac:dyDescent="0.25">
      <c r="A65" s="816">
        <v>60</v>
      </c>
      <c r="B65" s="925" t="s">
        <v>1111</v>
      </c>
      <c r="C65" s="925" t="s">
        <v>1325</v>
      </c>
      <c r="D65" s="925" t="s">
        <v>74</v>
      </c>
      <c r="E65" s="693">
        <v>123</v>
      </c>
      <c r="F65" s="925" t="s">
        <v>1326</v>
      </c>
      <c r="G65" s="926">
        <v>3.5866799999999999</v>
      </c>
      <c r="H65" s="925" t="s">
        <v>75</v>
      </c>
    </row>
    <row r="66" spans="1:8" ht="31.5" x14ac:dyDescent="0.25">
      <c r="A66" s="816">
        <v>61</v>
      </c>
      <c r="B66" s="925" t="s">
        <v>1111</v>
      </c>
      <c r="C66" s="925" t="s">
        <v>1327</v>
      </c>
      <c r="D66" s="925" t="s">
        <v>74</v>
      </c>
      <c r="E66" s="693">
        <v>205</v>
      </c>
      <c r="F66" s="925" t="s">
        <v>1328</v>
      </c>
      <c r="G66" s="926">
        <v>5.9778000000000002</v>
      </c>
      <c r="H66" s="925" t="s">
        <v>75</v>
      </c>
    </row>
    <row r="67" spans="1:8" ht="31.5" x14ac:dyDescent="0.25">
      <c r="A67" s="816">
        <v>62</v>
      </c>
      <c r="B67" s="925" t="s">
        <v>1111</v>
      </c>
      <c r="C67" s="925" t="s">
        <v>1329</v>
      </c>
      <c r="D67" s="925" t="s">
        <v>74</v>
      </c>
      <c r="E67" s="693">
        <v>350</v>
      </c>
      <c r="F67" s="925" t="s">
        <v>1330</v>
      </c>
      <c r="G67" s="926">
        <v>13.058</v>
      </c>
      <c r="H67" s="925" t="s">
        <v>75</v>
      </c>
    </row>
    <row r="68" spans="1:8" ht="31.5" x14ac:dyDescent="0.25">
      <c r="A68" s="816">
        <v>63</v>
      </c>
      <c r="B68" s="925" t="s">
        <v>1111</v>
      </c>
      <c r="C68" s="925" t="s">
        <v>1331</v>
      </c>
      <c r="D68" s="925" t="s">
        <v>74</v>
      </c>
      <c r="E68" s="693">
        <v>72</v>
      </c>
      <c r="F68" s="925" t="s">
        <v>1332</v>
      </c>
      <c r="G68" s="926">
        <v>2.0995200000000001</v>
      </c>
      <c r="H68" s="925" t="s">
        <v>75</v>
      </c>
    </row>
    <row r="69" spans="1:8" ht="31.5" x14ac:dyDescent="0.25">
      <c r="A69" s="816">
        <v>64</v>
      </c>
      <c r="B69" s="925" t="s">
        <v>1111</v>
      </c>
      <c r="C69" s="925" t="s">
        <v>1333</v>
      </c>
      <c r="D69" s="925" t="s">
        <v>74</v>
      </c>
      <c r="E69" s="693">
        <v>300</v>
      </c>
      <c r="F69" s="925" t="s">
        <v>1334</v>
      </c>
      <c r="G69" s="926">
        <v>11.193</v>
      </c>
      <c r="H69" s="925" t="s">
        <v>75</v>
      </c>
    </row>
    <row r="70" spans="1:8" ht="31.5" x14ac:dyDescent="0.25">
      <c r="A70" s="816">
        <v>65</v>
      </c>
      <c r="B70" s="925" t="s">
        <v>1111</v>
      </c>
      <c r="C70" s="925" t="s">
        <v>1335</v>
      </c>
      <c r="D70" s="925" t="s">
        <v>74</v>
      </c>
      <c r="E70" s="693">
        <v>300</v>
      </c>
      <c r="F70" s="925" t="s">
        <v>1336</v>
      </c>
      <c r="G70" s="926">
        <v>11.193</v>
      </c>
      <c r="H70" s="925" t="s">
        <v>75</v>
      </c>
    </row>
    <row r="71" spans="1:8" ht="31.5" x14ac:dyDescent="0.25">
      <c r="A71" s="816">
        <v>66</v>
      </c>
      <c r="B71" s="925" t="s">
        <v>1111</v>
      </c>
      <c r="C71" s="925" t="s">
        <v>3611</v>
      </c>
      <c r="D71" s="925" t="s">
        <v>74</v>
      </c>
      <c r="E71" s="693">
        <v>1382</v>
      </c>
      <c r="F71" s="925" t="s">
        <v>1339</v>
      </c>
      <c r="G71" s="926">
        <v>324.90820000000002</v>
      </c>
      <c r="H71" s="925" t="s">
        <v>75</v>
      </c>
    </row>
    <row r="72" spans="1:8" ht="31.5" x14ac:dyDescent="0.25">
      <c r="A72" s="816">
        <v>67</v>
      </c>
      <c r="B72" s="925" t="s">
        <v>1111</v>
      </c>
      <c r="C72" s="925" t="s">
        <v>1343</v>
      </c>
      <c r="D72" s="925" t="s">
        <v>74</v>
      </c>
      <c r="E72" s="693">
        <v>200</v>
      </c>
      <c r="F72" s="925" t="s">
        <v>1344</v>
      </c>
      <c r="G72" s="926">
        <v>5.218</v>
      </c>
      <c r="H72" s="925" t="s">
        <v>75</v>
      </c>
    </row>
    <row r="73" spans="1:8" ht="31.5" x14ac:dyDescent="0.25">
      <c r="A73" s="816">
        <v>68</v>
      </c>
      <c r="B73" s="925" t="s">
        <v>1111</v>
      </c>
      <c r="C73" s="925" t="s">
        <v>1345</v>
      </c>
      <c r="D73" s="925" t="s">
        <v>74</v>
      </c>
      <c r="E73" s="693">
        <v>300</v>
      </c>
      <c r="F73" s="925" t="s">
        <v>1346</v>
      </c>
      <c r="G73" s="926">
        <v>8.7479999999999993</v>
      </c>
      <c r="H73" s="925" t="s">
        <v>75</v>
      </c>
    </row>
    <row r="74" spans="1:8" ht="31.5" x14ac:dyDescent="0.25">
      <c r="A74" s="816">
        <v>69</v>
      </c>
      <c r="B74" s="925" t="s">
        <v>1111</v>
      </c>
      <c r="C74" s="925" t="s">
        <v>1127</v>
      </c>
      <c r="D74" s="925" t="s">
        <v>74</v>
      </c>
      <c r="E74" s="693">
        <v>3438</v>
      </c>
      <c r="F74" s="925" t="s">
        <v>1347</v>
      </c>
      <c r="G74" s="926">
        <v>989.00945999999999</v>
      </c>
      <c r="H74" s="925" t="s">
        <v>75</v>
      </c>
    </row>
    <row r="75" spans="1:8" ht="31.5" x14ac:dyDescent="0.25">
      <c r="A75" s="816">
        <v>70</v>
      </c>
      <c r="B75" s="925" t="s">
        <v>1111</v>
      </c>
      <c r="C75" s="925" t="s">
        <v>1127</v>
      </c>
      <c r="D75" s="925" t="s">
        <v>74</v>
      </c>
      <c r="E75" s="693">
        <v>5206</v>
      </c>
      <c r="F75" s="925" t="s">
        <v>1350</v>
      </c>
      <c r="G75" s="926">
        <v>1416.60466</v>
      </c>
      <c r="H75" s="925" t="s">
        <v>75</v>
      </c>
    </row>
    <row r="76" spans="1:8" ht="31.5" x14ac:dyDescent="0.25">
      <c r="A76" s="816">
        <v>71</v>
      </c>
      <c r="B76" s="925" t="s">
        <v>1111</v>
      </c>
      <c r="C76" s="925" t="s">
        <v>1127</v>
      </c>
      <c r="D76" s="925" t="s">
        <v>74</v>
      </c>
      <c r="E76" s="693">
        <v>2400</v>
      </c>
      <c r="F76" s="925" t="s">
        <v>1351</v>
      </c>
      <c r="G76" s="926">
        <v>724.46400000000006</v>
      </c>
      <c r="H76" s="925" t="s">
        <v>75</v>
      </c>
    </row>
    <row r="77" spans="1:8" ht="31.5" x14ac:dyDescent="0.25">
      <c r="A77" s="816">
        <v>72</v>
      </c>
      <c r="B77" s="925" t="s">
        <v>1111</v>
      </c>
      <c r="C77" s="925" t="s">
        <v>1352</v>
      </c>
      <c r="D77" s="925" t="s">
        <v>74</v>
      </c>
      <c r="E77" s="693">
        <v>200</v>
      </c>
      <c r="F77" s="925" t="s">
        <v>1353</v>
      </c>
      <c r="G77" s="926">
        <v>5.8319999999999999</v>
      </c>
      <c r="H77" s="925" t="s">
        <v>75</v>
      </c>
    </row>
    <row r="78" spans="1:8" ht="31.5" x14ac:dyDescent="0.25">
      <c r="A78" s="816">
        <v>73</v>
      </c>
      <c r="B78" s="925" t="s">
        <v>1111</v>
      </c>
      <c r="C78" s="925" t="s">
        <v>1354</v>
      </c>
      <c r="D78" s="925" t="s">
        <v>74</v>
      </c>
      <c r="E78" s="693">
        <v>500</v>
      </c>
      <c r="F78" s="925" t="s">
        <v>1355</v>
      </c>
      <c r="G78" s="926">
        <v>14.58</v>
      </c>
      <c r="H78" s="925" t="s">
        <v>75</v>
      </c>
    </row>
    <row r="79" spans="1:8" ht="31.5" x14ac:dyDescent="0.25">
      <c r="A79" s="816">
        <v>74</v>
      </c>
      <c r="B79" s="925" t="s">
        <v>1111</v>
      </c>
      <c r="C79" s="925" t="s">
        <v>1356</v>
      </c>
      <c r="D79" s="925" t="s">
        <v>74</v>
      </c>
      <c r="E79" s="693">
        <v>600</v>
      </c>
      <c r="F79" s="925" t="s">
        <v>1357</v>
      </c>
      <c r="G79" s="926">
        <v>17.495999999999999</v>
      </c>
      <c r="H79" s="925" t="s">
        <v>75</v>
      </c>
    </row>
    <row r="80" spans="1:8" ht="31.5" x14ac:dyDescent="0.25">
      <c r="A80" s="816">
        <v>75</v>
      </c>
      <c r="B80" s="925" t="s">
        <v>1111</v>
      </c>
      <c r="C80" s="925" t="s">
        <v>1358</v>
      </c>
      <c r="D80" s="925" t="s">
        <v>74</v>
      </c>
      <c r="E80" s="693">
        <v>129</v>
      </c>
      <c r="F80" s="925" t="s">
        <v>1359</v>
      </c>
      <c r="G80" s="926">
        <v>3.7616399999999999</v>
      </c>
      <c r="H80" s="925" t="s">
        <v>75</v>
      </c>
    </row>
    <row r="81" spans="1:8" ht="31.5" x14ac:dyDescent="0.25">
      <c r="A81" s="816">
        <v>76</v>
      </c>
      <c r="B81" s="925" t="s">
        <v>1111</v>
      </c>
      <c r="C81" s="925" t="s">
        <v>1360</v>
      </c>
      <c r="D81" s="925" t="s">
        <v>74</v>
      </c>
      <c r="E81" s="693">
        <v>182</v>
      </c>
      <c r="F81" s="925" t="s">
        <v>1361</v>
      </c>
      <c r="G81" s="926">
        <v>5.3071200000000003</v>
      </c>
      <c r="H81" s="925" t="s">
        <v>75</v>
      </c>
    </row>
    <row r="82" spans="1:8" ht="31.5" x14ac:dyDescent="0.25">
      <c r="A82" s="816">
        <v>77</v>
      </c>
      <c r="B82" s="925" t="s">
        <v>1111</v>
      </c>
      <c r="C82" s="925" t="s">
        <v>1358</v>
      </c>
      <c r="D82" s="925" t="s">
        <v>74</v>
      </c>
      <c r="E82" s="693">
        <v>300</v>
      </c>
      <c r="F82" s="925" t="s">
        <v>1362</v>
      </c>
      <c r="G82" s="926">
        <v>8.7479999999999993</v>
      </c>
      <c r="H82" s="925" t="s">
        <v>75</v>
      </c>
    </row>
    <row r="83" spans="1:8" ht="31.5" x14ac:dyDescent="0.25">
      <c r="A83" s="816">
        <v>78</v>
      </c>
      <c r="B83" s="925" t="s">
        <v>1111</v>
      </c>
      <c r="C83" s="925" t="s">
        <v>1363</v>
      </c>
      <c r="D83" s="925" t="s">
        <v>74</v>
      </c>
      <c r="E83" s="693">
        <v>300</v>
      </c>
      <c r="F83" s="925" t="s">
        <v>1364</v>
      </c>
      <c r="G83" s="926">
        <v>8.7479999999999993</v>
      </c>
      <c r="H83" s="925" t="s">
        <v>75</v>
      </c>
    </row>
    <row r="84" spans="1:8" ht="31.5" x14ac:dyDescent="0.25">
      <c r="A84" s="816">
        <v>79</v>
      </c>
      <c r="B84" s="925" t="s">
        <v>1111</v>
      </c>
      <c r="C84" s="925" t="s">
        <v>1365</v>
      </c>
      <c r="D84" s="925" t="s">
        <v>74</v>
      </c>
      <c r="E84" s="693">
        <v>300</v>
      </c>
      <c r="F84" s="925" t="s">
        <v>1366</v>
      </c>
      <c r="G84" s="926">
        <v>8.7479999999999993</v>
      </c>
      <c r="H84" s="925" t="s">
        <v>75</v>
      </c>
    </row>
    <row r="85" spans="1:8" ht="31.5" x14ac:dyDescent="0.25">
      <c r="A85" s="816">
        <v>80</v>
      </c>
      <c r="B85" s="925" t="s">
        <v>1111</v>
      </c>
      <c r="C85" s="925" t="s">
        <v>1367</v>
      </c>
      <c r="D85" s="925" t="s">
        <v>74</v>
      </c>
      <c r="E85" s="693">
        <v>300</v>
      </c>
      <c r="F85" s="925" t="s">
        <v>1368</v>
      </c>
      <c r="G85" s="926">
        <v>8.7479999999999993</v>
      </c>
      <c r="H85" s="925" t="s">
        <v>75</v>
      </c>
    </row>
    <row r="86" spans="1:8" ht="31.5" x14ac:dyDescent="0.25">
      <c r="A86" s="816">
        <v>81</v>
      </c>
      <c r="B86" s="925" t="s">
        <v>1111</v>
      </c>
      <c r="C86" s="925" t="s">
        <v>1358</v>
      </c>
      <c r="D86" s="925" t="s">
        <v>74</v>
      </c>
      <c r="E86" s="693">
        <v>200</v>
      </c>
      <c r="F86" s="925" t="s">
        <v>1369</v>
      </c>
      <c r="G86" s="926">
        <v>5.8319999999999999</v>
      </c>
      <c r="H86" s="925" t="s">
        <v>75</v>
      </c>
    </row>
    <row r="87" spans="1:8" ht="31.5" x14ac:dyDescent="0.25">
      <c r="A87" s="816">
        <v>82</v>
      </c>
      <c r="B87" s="925" t="s">
        <v>1111</v>
      </c>
      <c r="C87" s="925" t="s">
        <v>1358</v>
      </c>
      <c r="D87" s="925" t="s">
        <v>74</v>
      </c>
      <c r="E87" s="693">
        <v>300</v>
      </c>
      <c r="F87" s="925" t="s">
        <v>1370</v>
      </c>
      <c r="G87" s="926">
        <v>8.7479999999999993</v>
      </c>
      <c r="H87" s="925" t="s">
        <v>75</v>
      </c>
    </row>
    <row r="88" spans="1:8" ht="42.75" customHeight="1" x14ac:dyDescent="0.25">
      <c r="A88" s="816">
        <v>83</v>
      </c>
      <c r="B88" s="925" t="s">
        <v>1111</v>
      </c>
      <c r="C88" s="925" t="s">
        <v>1371</v>
      </c>
      <c r="D88" s="925" t="s">
        <v>74</v>
      </c>
      <c r="E88" s="693">
        <v>90200</v>
      </c>
      <c r="F88" s="925" t="s">
        <v>1372</v>
      </c>
      <c r="G88" s="926">
        <v>12868.79074</v>
      </c>
      <c r="H88" s="925" t="s">
        <v>246</v>
      </c>
    </row>
    <row r="89" spans="1:8" ht="31.5" x14ac:dyDescent="0.25">
      <c r="A89" s="816">
        <v>84</v>
      </c>
      <c r="B89" s="925" t="s">
        <v>1111</v>
      </c>
      <c r="C89" s="925" t="s">
        <v>1373</v>
      </c>
      <c r="D89" s="925" t="s">
        <v>74</v>
      </c>
      <c r="E89" s="693">
        <v>200</v>
      </c>
      <c r="F89" s="925" t="s">
        <v>3074</v>
      </c>
      <c r="G89" s="926">
        <v>7.4619999999999997</v>
      </c>
      <c r="H89" s="925" t="s">
        <v>75</v>
      </c>
    </row>
    <row r="90" spans="1:8" ht="31.5" x14ac:dyDescent="0.25">
      <c r="A90" s="816">
        <v>85</v>
      </c>
      <c r="B90" s="925" t="s">
        <v>1111</v>
      </c>
      <c r="C90" s="925" t="s">
        <v>1375</v>
      </c>
      <c r="D90" s="925" t="s">
        <v>74</v>
      </c>
      <c r="E90" s="693">
        <v>100</v>
      </c>
      <c r="F90" s="925" t="s">
        <v>1376</v>
      </c>
      <c r="G90" s="818">
        <v>2.9159999999999999</v>
      </c>
      <c r="H90" s="925" t="s">
        <v>75</v>
      </c>
    </row>
    <row r="91" spans="1:8" ht="31.5" x14ac:dyDescent="0.25">
      <c r="A91" s="816">
        <v>86</v>
      </c>
      <c r="B91" s="925" t="s">
        <v>1111</v>
      </c>
      <c r="C91" s="925" t="s">
        <v>1377</v>
      </c>
      <c r="D91" s="925" t="s">
        <v>74</v>
      </c>
      <c r="E91" s="693">
        <v>109</v>
      </c>
      <c r="F91" s="925" t="s">
        <v>1378</v>
      </c>
      <c r="G91" s="926">
        <v>3.1784400000000002</v>
      </c>
      <c r="H91" s="925" t="s">
        <v>75</v>
      </c>
    </row>
    <row r="92" spans="1:8" ht="31.5" x14ac:dyDescent="0.25">
      <c r="A92" s="816">
        <v>87</v>
      </c>
      <c r="B92" s="925" t="s">
        <v>1111</v>
      </c>
      <c r="C92" s="925" t="s">
        <v>1382</v>
      </c>
      <c r="D92" s="925" t="s">
        <v>74</v>
      </c>
      <c r="E92" s="693">
        <v>91</v>
      </c>
      <c r="F92" s="925" t="s">
        <v>1383</v>
      </c>
      <c r="G92" s="926">
        <v>2.6535600000000001</v>
      </c>
      <c r="H92" s="925" t="s">
        <v>75</v>
      </c>
    </row>
    <row r="93" spans="1:8" ht="31.5" x14ac:dyDescent="0.25">
      <c r="A93" s="816">
        <v>88</v>
      </c>
      <c r="B93" s="925" t="s">
        <v>1111</v>
      </c>
      <c r="C93" s="925" t="s">
        <v>1127</v>
      </c>
      <c r="D93" s="925" t="s">
        <v>74</v>
      </c>
      <c r="E93" s="693">
        <v>700</v>
      </c>
      <c r="F93" s="925" t="s">
        <v>1384</v>
      </c>
      <c r="G93" s="926">
        <v>26.117000000000001</v>
      </c>
      <c r="H93" s="925" t="s">
        <v>75</v>
      </c>
    </row>
    <row r="94" spans="1:8" ht="31.5" x14ac:dyDescent="0.25">
      <c r="A94" s="816">
        <v>89</v>
      </c>
      <c r="B94" s="925" t="s">
        <v>1111</v>
      </c>
      <c r="C94" s="925" t="s">
        <v>1385</v>
      </c>
      <c r="D94" s="925" t="s">
        <v>74</v>
      </c>
      <c r="E94" s="693">
        <v>300</v>
      </c>
      <c r="F94" s="925" t="s">
        <v>1386</v>
      </c>
      <c r="G94" s="926">
        <v>11.193</v>
      </c>
      <c r="H94" s="925" t="s">
        <v>75</v>
      </c>
    </row>
    <row r="95" spans="1:8" ht="31.5" x14ac:dyDescent="0.25">
      <c r="A95" s="816">
        <v>90</v>
      </c>
      <c r="B95" s="925" t="s">
        <v>1111</v>
      </c>
      <c r="C95" s="925" t="s">
        <v>1387</v>
      </c>
      <c r="D95" s="925" t="s">
        <v>74</v>
      </c>
      <c r="E95" s="693">
        <v>200</v>
      </c>
      <c r="F95" s="925" t="s">
        <v>1388</v>
      </c>
      <c r="G95" s="926">
        <v>7.4619999999999997</v>
      </c>
      <c r="H95" s="925" t="s">
        <v>75</v>
      </c>
    </row>
    <row r="96" spans="1:8" ht="31.5" x14ac:dyDescent="0.25">
      <c r="A96" s="816">
        <v>91</v>
      </c>
      <c r="B96" s="925" t="s">
        <v>1111</v>
      </c>
      <c r="C96" s="925" t="s">
        <v>1389</v>
      </c>
      <c r="D96" s="925" t="s">
        <v>74</v>
      </c>
      <c r="E96" s="693">
        <v>91</v>
      </c>
      <c r="F96" s="925" t="s">
        <v>1390</v>
      </c>
      <c r="G96" s="926">
        <v>2.653</v>
      </c>
      <c r="H96" s="925" t="s">
        <v>75</v>
      </c>
    </row>
    <row r="97" spans="1:8" ht="31.5" x14ac:dyDescent="0.25">
      <c r="A97" s="816">
        <v>92</v>
      </c>
      <c r="B97" s="925" t="s">
        <v>1111</v>
      </c>
      <c r="C97" s="925" t="s">
        <v>1391</v>
      </c>
      <c r="D97" s="925" t="s">
        <v>74</v>
      </c>
      <c r="E97" s="693">
        <v>600</v>
      </c>
      <c r="F97" s="925" t="s">
        <v>1392</v>
      </c>
      <c r="G97" s="926">
        <v>22.385999999999999</v>
      </c>
      <c r="H97" s="925" t="s">
        <v>75</v>
      </c>
    </row>
    <row r="98" spans="1:8" ht="31.5" x14ac:dyDescent="0.25">
      <c r="A98" s="816">
        <v>93</v>
      </c>
      <c r="B98" s="925" t="s">
        <v>1111</v>
      </c>
      <c r="C98" s="925" t="s">
        <v>1393</v>
      </c>
      <c r="D98" s="925" t="s">
        <v>74</v>
      </c>
      <c r="E98" s="693">
        <v>100</v>
      </c>
      <c r="F98" s="925" t="s">
        <v>1394</v>
      </c>
      <c r="G98" s="926">
        <v>3.7309999999999999</v>
      </c>
      <c r="H98" s="925" t="s">
        <v>75</v>
      </c>
    </row>
    <row r="99" spans="1:8" ht="31.5" x14ac:dyDescent="0.25">
      <c r="A99" s="816">
        <v>94</v>
      </c>
      <c r="B99" s="925" t="s">
        <v>1111</v>
      </c>
      <c r="C99" s="925" t="s">
        <v>1127</v>
      </c>
      <c r="D99" s="925" t="s">
        <v>74</v>
      </c>
      <c r="E99" s="693">
        <v>300</v>
      </c>
      <c r="F99" s="925" t="s">
        <v>1395</v>
      </c>
      <c r="G99" s="926">
        <v>11.193</v>
      </c>
      <c r="H99" s="925" t="s">
        <v>75</v>
      </c>
    </row>
    <row r="100" spans="1:8" ht="31.5" x14ac:dyDescent="0.25">
      <c r="A100" s="816">
        <v>95</v>
      </c>
      <c r="B100" s="925" t="s">
        <v>1111</v>
      </c>
      <c r="C100" s="925" t="s">
        <v>1396</v>
      </c>
      <c r="D100" s="925" t="s">
        <v>74</v>
      </c>
      <c r="E100" s="693">
        <v>300</v>
      </c>
      <c r="F100" s="925" t="s">
        <v>1397</v>
      </c>
      <c r="G100" s="820">
        <v>11.193</v>
      </c>
      <c r="H100" s="925" t="s">
        <v>75</v>
      </c>
    </row>
    <row r="101" spans="1:8" ht="31.5" x14ac:dyDescent="0.25">
      <c r="A101" s="816">
        <v>96</v>
      </c>
      <c r="B101" s="925" t="s">
        <v>1111</v>
      </c>
      <c r="C101" s="925" t="s">
        <v>1398</v>
      </c>
      <c r="D101" s="925" t="s">
        <v>74</v>
      </c>
      <c r="E101" s="693">
        <v>300</v>
      </c>
      <c r="F101" s="925" t="s">
        <v>1399</v>
      </c>
      <c r="G101" s="926">
        <v>11.193</v>
      </c>
      <c r="H101" s="925" t="s">
        <v>75</v>
      </c>
    </row>
    <row r="102" spans="1:8" ht="31.5" x14ac:dyDescent="0.25">
      <c r="A102" s="816">
        <v>97</v>
      </c>
      <c r="B102" s="925" t="s">
        <v>1111</v>
      </c>
      <c r="C102" s="925" t="s">
        <v>1400</v>
      </c>
      <c r="D102" s="925" t="s">
        <v>74</v>
      </c>
      <c r="E102" s="693">
        <v>405</v>
      </c>
      <c r="F102" s="925" t="s">
        <v>1401</v>
      </c>
      <c r="G102" s="926">
        <v>11.808999999999999</v>
      </c>
      <c r="H102" s="925" t="s">
        <v>75</v>
      </c>
    </row>
    <row r="103" spans="1:8" ht="31.5" x14ac:dyDescent="0.25">
      <c r="A103" s="816">
        <v>98</v>
      </c>
      <c r="B103" s="925" t="s">
        <v>1111</v>
      </c>
      <c r="C103" s="925" t="s">
        <v>1561</v>
      </c>
      <c r="D103" s="925" t="s">
        <v>74</v>
      </c>
      <c r="E103" s="693">
        <v>372</v>
      </c>
      <c r="F103" s="925" t="s">
        <v>1408</v>
      </c>
      <c r="G103" s="817">
        <v>85.31819999999999</v>
      </c>
      <c r="H103" s="925" t="s">
        <v>246</v>
      </c>
    </row>
    <row r="104" spans="1:8" ht="31.5" x14ac:dyDescent="0.25">
      <c r="A104" s="816">
        <v>99</v>
      </c>
      <c r="B104" s="925" t="s">
        <v>1111</v>
      </c>
      <c r="C104" s="925" t="s">
        <v>1404</v>
      </c>
      <c r="D104" s="925" t="s">
        <v>74</v>
      </c>
      <c r="E104" s="693">
        <v>165400</v>
      </c>
      <c r="F104" s="925" t="s">
        <v>1411</v>
      </c>
      <c r="G104" s="926">
        <v>69.08887399999999</v>
      </c>
      <c r="H104" s="925" t="s">
        <v>246</v>
      </c>
    </row>
    <row r="105" spans="1:8" ht="31.5" x14ac:dyDescent="0.25">
      <c r="A105" s="816">
        <v>100</v>
      </c>
      <c r="B105" s="925" t="s">
        <v>1111</v>
      </c>
      <c r="C105" s="925" t="s">
        <v>1133</v>
      </c>
      <c r="D105" s="925" t="s">
        <v>74</v>
      </c>
      <c r="E105" s="693">
        <v>4999</v>
      </c>
      <c r="F105" s="925" t="s">
        <v>1412</v>
      </c>
      <c r="G105" s="818">
        <v>2.7601100000000001</v>
      </c>
      <c r="H105" s="925" t="s">
        <v>75</v>
      </c>
    </row>
    <row r="106" spans="1:8" ht="31.5" x14ac:dyDescent="0.25">
      <c r="A106" s="816">
        <v>101</v>
      </c>
      <c r="B106" s="925" t="s">
        <v>1111</v>
      </c>
      <c r="C106" s="925" t="s">
        <v>2120</v>
      </c>
      <c r="D106" s="925" t="s">
        <v>74</v>
      </c>
      <c r="E106" s="693">
        <v>546</v>
      </c>
      <c r="F106" s="925" t="s">
        <v>1415</v>
      </c>
      <c r="G106" s="817">
        <v>413.82900000000001</v>
      </c>
      <c r="H106" s="925" t="s">
        <v>75</v>
      </c>
    </row>
    <row r="107" spans="1:8" ht="31.5" x14ac:dyDescent="0.25">
      <c r="A107" s="816">
        <v>102</v>
      </c>
      <c r="B107" s="925" t="s">
        <v>1111</v>
      </c>
      <c r="C107" s="925" t="s">
        <v>1991</v>
      </c>
      <c r="D107" s="925" t="s">
        <v>74</v>
      </c>
      <c r="E107" s="693">
        <v>1100</v>
      </c>
      <c r="F107" s="925" t="s">
        <v>1992</v>
      </c>
      <c r="G107" s="818">
        <v>41.040999999999997</v>
      </c>
      <c r="H107" s="925" t="s">
        <v>246</v>
      </c>
    </row>
    <row r="108" spans="1:8" ht="31.5" x14ac:dyDescent="0.25">
      <c r="A108" s="816">
        <v>103</v>
      </c>
      <c r="B108" s="925" t="s">
        <v>1111</v>
      </c>
      <c r="C108" s="925" t="s">
        <v>1995</v>
      </c>
      <c r="D108" s="925" t="s">
        <v>74</v>
      </c>
      <c r="E108" s="693">
        <v>8</v>
      </c>
      <c r="F108" s="925" t="s">
        <v>1996</v>
      </c>
      <c r="G108" s="817">
        <v>52.031220000000005</v>
      </c>
      <c r="H108" s="925"/>
    </row>
    <row r="109" spans="1:8" ht="31.5" x14ac:dyDescent="0.25">
      <c r="A109" s="816">
        <v>104</v>
      </c>
      <c r="B109" s="925" t="s">
        <v>1111</v>
      </c>
      <c r="C109" s="925" t="s">
        <v>1999</v>
      </c>
      <c r="D109" s="925" t="s">
        <v>74</v>
      </c>
      <c r="E109" s="693">
        <v>1062</v>
      </c>
      <c r="F109" s="925" t="s">
        <v>2000</v>
      </c>
      <c r="G109" s="817">
        <v>39.623220000000003</v>
      </c>
      <c r="H109" s="925" t="s">
        <v>246</v>
      </c>
    </row>
    <row r="110" spans="1:8" x14ac:dyDescent="0.25">
      <c r="A110" s="816">
        <v>105</v>
      </c>
      <c r="B110" s="925" t="s">
        <v>1111</v>
      </c>
      <c r="C110" s="925" t="s">
        <v>2134</v>
      </c>
      <c r="D110" s="925" t="s">
        <v>74</v>
      </c>
      <c r="E110" s="693">
        <v>556.46</v>
      </c>
      <c r="F110" s="925" t="s">
        <v>2237</v>
      </c>
      <c r="G110" s="817">
        <v>34.433080000000004</v>
      </c>
      <c r="H110" s="925"/>
    </row>
    <row r="111" spans="1:8" ht="31.5" x14ac:dyDescent="0.25">
      <c r="A111" s="816">
        <v>106</v>
      </c>
      <c r="B111" s="925" t="s">
        <v>1111</v>
      </c>
      <c r="C111" s="925" t="s">
        <v>2138</v>
      </c>
      <c r="D111" s="925" t="s">
        <v>74</v>
      </c>
      <c r="E111" s="693">
        <v>5000</v>
      </c>
      <c r="F111" s="925" t="s">
        <v>2142</v>
      </c>
      <c r="G111" s="817">
        <v>1367.9</v>
      </c>
      <c r="H111" s="925"/>
    </row>
    <row r="112" spans="1:8" ht="31.5" x14ac:dyDescent="0.25">
      <c r="A112" s="816">
        <v>107</v>
      </c>
      <c r="B112" s="925" t="s">
        <v>1111</v>
      </c>
      <c r="C112" s="925" t="s">
        <v>2138</v>
      </c>
      <c r="D112" s="925" t="s">
        <v>74</v>
      </c>
      <c r="E112" s="693">
        <v>3120</v>
      </c>
      <c r="F112" s="925" t="s">
        <v>2141</v>
      </c>
      <c r="G112" s="817">
        <v>909.26099999999997</v>
      </c>
      <c r="H112" s="925"/>
    </row>
    <row r="113" spans="1:8" ht="31.5" x14ac:dyDescent="0.25">
      <c r="A113" s="816">
        <v>108</v>
      </c>
      <c r="B113" s="925" t="s">
        <v>1111</v>
      </c>
      <c r="C113" s="925" t="s">
        <v>2143</v>
      </c>
      <c r="D113" s="925" t="s">
        <v>74</v>
      </c>
      <c r="E113" s="693">
        <v>17131</v>
      </c>
      <c r="F113" s="925" t="s">
        <v>2144</v>
      </c>
      <c r="G113" s="817">
        <v>9306.2444399999986</v>
      </c>
      <c r="H113" s="925" t="s">
        <v>75</v>
      </c>
    </row>
    <row r="114" spans="1:8" x14ac:dyDescent="0.25">
      <c r="A114" s="816">
        <v>109</v>
      </c>
      <c r="B114" s="925" t="s">
        <v>1111</v>
      </c>
      <c r="C114" s="925" t="s">
        <v>2989</v>
      </c>
      <c r="D114" s="925" t="s">
        <v>89</v>
      </c>
      <c r="E114" s="693">
        <v>1940</v>
      </c>
      <c r="F114" s="694" t="s">
        <v>2756</v>
      </c>
      <c r="G114" s="817">
        <v>342.13799999999998</v>
      </c>
      <c r="H114" s="925" t="s">
        <v>75</v>
      </c>
    </row>
    <row r="115" spans="1:8" ht="31.5" x14ac:dyDescent="0.25">
      <c r="A115" s="816">
        <v>110</v>
      </c>
      <c r="B115" s="925" t="s">
        <v>1111</v>
      </c>
      <c r="C115" s="925" t="s">
        <v>2523</v>
      </c>
      <c r="D115" s="925" t="s">
        <v>74</v>
      </c>
      <c r="E115" s="821">
        <v>90200</v>
      </c>
      <c r="F115" s="925" t="s">
        <v>2757</v>
      </c>
      <c r="G115" s="817">
        <v>1025.0384826995219</v>
      </c>
      <c r="H115" s="925" t="s">
        <v>3075</v>
      </c>
    </row>
    <row r="116" spans="1:8" ht="47.25" x14ac:dyDescent="0.25">
      <c r="A116" s="816">
        <v>111</v>
      </c>
      <c r="B116" s="925" t="s">
        <v>3017</v>
      </c>
      <c r="C116" s="925" t="s">
        <v>3018</v>
      </c>
      <c r="D116" s="925" t="s">
        <v>74</v>
      </c>
      <c r="E116" s="815">
        <v>4999</v>
      </c>
      <c r="F116" s="925" t="s">
        <v>3019</v>
      </c>
      <c r="G116" s="817">
        <v>629.92399</v>
      </c>
      <c r="H116" s="925" t="s">
        <v>75</v>
      </c>
    </row>
    <row r="117" spans="1:8" ht="47.25" x14ac:dyDescent="0.25">
      <c r="A117" s="816">
        <v>112</v>
      </c>
      <c r="B117" s="925" t="s">
        <v>3017</v>
      </c>
      <c r="C117" s="925" t="s">
        <v>3018</v>
      </c>
      <c r="D117" s="925" t="s">
        <v>74</v>
      </c>
      <c r="E117" s="815">
        <v>4470</v>
      </c>
      <c r="F117" s="925" t="s">
        <v>3020</v>
      </c>
      <c r="G117" s="817">
        <v>571.7577</v>
      </c>
      <c r="H117" s="925" t="s">
        <v>75</v>
      </c>
    </row>
    <row r="118" spans="1:8" ht="47.25" x14ac:dyDescent="0.25">
      <c r="A118" s="816">
        <v>113</v>
      </c>
      <c r="B118" s="925" t="s">
        <v>3017</v>
      </c>
      <c r="C118" s="925" t="s">
        <v>3018</v>
      </c>
      <c r="D118" s="925" t="s">
        <v>74</v>
      </c>
      <c r="E118" s="815">
        <v>3964</v>
      </c>
      <c r="F118" s="925" t="s">
        <v>3021</v>
      </c>
      <c r="G118" s="817">
        <v>515.28035999999997</v>
      </c>
      <c r="H118" s="925" t="s">
        <v>75</v>
      </c>
    </row>
    <row r="119" spans="1:8" ht="47.25" x14ac:dyDescent="0.25">
      <c r="A119" s="816">
        <v>114</v>
      </c>
      <c r="B119" s="925" t="s">
        <v>3017</v>
      </c>
      <c r="C119" s="925" t="s">
        <v>3018</v>
      </c>
      <c r="D119" s="925" t="s">
        <v>74</v>
      </c>
      <c r="E119" s="815">
        <v>5000</v>
      </c>
      <c r="F119" s="925" t="s">
        <v>3022</v>
      </c>
      <c r="G119" s="817">
        <v>630.04999999999995</v>
      </c>
      <c r="H119" s="925" t="s">
        <v>75</v>
      </c>
    </row>
    <row r="120" spans="1:8" ht="47.25" x14ac:dyDescent="0.25">
      <c r="A120" s="816">
        <v>115</v>
      </c>
      <c r="B120" s="925" t="s">
        <v>3017</v>
      </c>
      <c r="C120" s="925" t="s">
        <v>3018</v>
      </c>
      <c r="D120" s="925" t="s">
        <v>74</v>
      </c>
      <c r="E120" s="815">
        <v>4520</v>
      </c>
      <c r="F120" s="925" t="s">
        <v>3023</v>
      </c>
      <c r="G120" s="817">
        <v>577.2944</v>
      </c>
      <c r="H120" s="925" t="s">
        <v>75</v>
      </c>
    </row>
    <row r="121" spans="1:8" ht="47.25" x14ac:dyDescent="0.25">
      <c r="A121" s="816">
        <v>116</v>
      </c>
      <c r="B121" s="925" t="s">
        <v>3028</v>
      </c>
      <c r="C121" s="925" t="s">
        <v>3029</v>
      </c>
      <c r="D121" s="925" t="s">
        <v>74</v>
      </c>
      <c r="E121" s="815">
        <v>5000</v>
      </c>
      <c r="F121" s="925" t="s">
        <v>3027</v>
      </c>
      <c r="G121" s="817">
        <v>352.75</v>
      </c>
      <c r="H121" s="925" t="s">
        <v>75</v>
      </c>
    </row>
    <row r="122" spans="1:8" ht="47.25" x14ac:dyDescent="0.25">
      <c r="A122" s="816">
        <v>117</v>
      </c>
      <c r="B122" s="925" t="s">
        <v>3028</v>
      </c>
      <c r="C122" s="925" t="s">
        <v>3029</v>
      </c>
      <c r="D122" s="925" t="s">
        <v>74</v>
      </c>
      <c r="E122" s="815">
        <v>2039</v>
      </c>
      <c r="F122" s="925" t="s">
        <v>3031</v>
      </c>
      <c r="G122" s="817">
        <v>143.85145</v>
      </c>
      <c r="H122" s="925" t="s">
        <v>75</v>
      </c>
    </row>
    <row r="123" spans="1:8" ht="47.25" x14ac:dyDescent="0.25">
      <c r="A123" s="816">
        <v>118</v>
      </c>
      <c r="B123" s="925" t="s">
        <v>3028</v>
      </c>
      <c r="C123" s="925" t="s">
        <v>3029</v>
      </c>
      <c r="D123" s="925" t="s">
        <v>74</v>
      </c>
      <c r="E123" s="815">
        <v>4998</v>
      </c>
      <c r="F123" s="925" t="s">
        <v>3032</v>
      </c>
      <c r="G123" s="817">
        <v>352.60890000000001</v>
      </c>
      <c r="H123" s="925" t="s">
        <v>75</v>
      </c>
    </row>
    <row r="124" spans="1:8" ht="47.25" x14ac:dyDescent="0.25">
      <c r="A124" s="816">
        <v>119</v>
      </c>
      <c r="B124" s="925" t="s">
        <v>3028</v>
      </c>
      <c r="C124" s="925" t="s">
        <v>3029</v>
      </c>
      <c r="D124" s="925" t="s">
        <v>74</v>
      </c>
      <c r="E124" s="815">
        <v>5000</v>
      </c>
      <c r="F124" s="925" t="s">
        <v>3033</v>
      </c>
      <c r="G124" s="817">
        <v>352.75</v>
      </c>
      <c r="H124" s="925" t="s">
        <v>75</v>
      </c>
    </row>
    <row r="125" spans="1:8" ht="31.5" x14ac:dyDescent="0.25">
      <c r="A125" s="816">
        <v>120</v>
      </c>
      <c r="B125" s="925" t="s">
        <v>3078</v>
      </c>
      <c r="C125" s="925" t="s">
        <v>3079</v>
      </c>
      <c r="D125" s="925" t="s">
        <v>74</v>
      </c>
      <c r="E125" s="815">
        <v>1000</v>
      </c>
      <c r="F125" s="925" t="s">
        <v>3080</v>
      </c>
      <c r="G125" s="817">
        <v>22.60538</v>
      </c>
      <c r="H125" s="925" t="s">
        <v>75</v>
      </c>
    </row>
    <row r="126" spans="1:8" ht="31.5" x14ac:dyDescent="0.25">
      <c r="A126" s="816">
        <v>121</v>
      </c>
      <c r="B126" s="925" t="s">
        <v>3081</v>
      </c>
      <c r="C126" s="925" t="s">
        <v>3082</v>
      </c>
      <c r="D126" s="925" t="s">
        <v>74</v>
      </c>
      <c r="E126" s="815">
        <v>1500</v>
      </c>
      <c r="F126" s="925" t="s">
        <v>3083</v>
      </c>
      <c r="G126" s="817">
        <v>258.52499999999998</v>
      </c>
      <c r="H126" s="925" t="s">
        <v>75</v>
      </c>
    </row>
    <row r="127" spans="1:8" ht="31.5" x14ac:dyDescent="0.25">
      <c r="A127" s="816">
        <v>122</v>
      </c>
      <c r="B127" s="925" t="s">
        <v>3088</v>
      </c>
      <c r="C127" s="925" t="s">
        <v>3089</v>
      </c>
      <c r="D127" s="925" t="s">
        <v>74</v>
      </c>
      <c r="E127" s="815">
        <v>204</v>
      </c>
      <c r="F127" s="925" t="s">
        <v>3090</v>
      </c>
      <c r="G127" s="817">
        <v>43.942999999999998</v>
      </c>
      <c r="H127" s="925" t="s">
        <v>75</v>
      </c>
    </row>
    <row r="128" spans="1:8" ht="31.5" x14ac:dyDescent="0.25">
      <c r="A128" s="816">
        <v>123</v>
      </c>
      <c r="B128" s="925" t="s">
        <v>3091</v>
      </c>
      <c r="C128" s="925" t="s">
        <v>3092</v>
      </c>
      <c r="D128" s="925" t="s">
        <v>74</v>
      </c>
      <c r="E128" s="815">
        <v>3400</v>
      </c>
      <c r="F128" s="925" t="s">
        <v>3093</v>
      </c>
      <c r="G128" s="817">
        <v>190</v>
      </c>
      <c r="H128" s="925" t="s">
        <v>75</v>
      </c>
    </row>
    <row r="129" spans="1:8" ht="31.5" x14ac:dyDescent="0.25">
      <c r="A129" s="816">
        <v>124</v>
      </c>
      <c r="B129" s="925" t="s">
        <v>3088</v>
      </c>
      <c r="C129" s="925" t="s">
        <v>3277</v>
      </c>
      <c r="D129" s="925" t="s">
        <v>74</v>
      </c>
      <c r="E129" s="815">
        <v>200</v>
      </c>
      <c r="F129" s="925" t="s">
        <v>3278</v>
      </c>
      <c r="G129" s="817">
        <v>45.548000000000002</v>
      </c>
      <c r="H129" s="925" t="s">
        <v>75</v>
      </c>
    </row>
    <row r="130" spans="1:8" s="824" customFormat="1" x14ac:dyDescent="0.25">
      <c r="A130" s="822"/>
      <c r="B130" s="822" t="s">
        <v>468</v>
      </c>
      <c r="C130" s="822"/>
      <c r="D130" s="822"/>
      <c r="E130" s="822">
        <f>SUM(E6:E129)</f>
        <v>2185460.46</v>
      </c>
      <c r="F130" s="822"/>
      <c r="G130" s="823">
        <v>64488.856646625864</v>
      </c>
      <c r="H130" s="822"/>
    </row>
    <row r="134" spans="1:8" ht="48" customHeight="1" x14ac:dyDescent="0.25"/>
    <row r="137" spans="1:8" x14ac:dyDescent="0.25">
      <c r="G137" s="922"/>
    </row>
    <row r="138" spans="1:8" x14ac:dyDescent="0.25">
      <c r="G138" s="922"/>
    </row>
    <row r="139" spans="1:8" x14ac:dyDescent="0.25">
      <c r="F139" s="825"/>
    </row>
  </sheetData>
  <autoFilter ref="A4:H130">
    <filterColumn colId="3" showButton="0"/>
  </autoFilter>
  <mergeCells count="8">
    <mergeCell ref="B2:G2"/>
    <mergeCell ref="H4:H5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4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7"/>
  <sheetViews>
    <sheetView view="pageBreakPreview" zoomScale="80" zoomScaleNormal="70" zoomScaleSheetLayoutView="80" workbookViewId="0">
      <selection sqref="A1:G1"/>
    </sheetView>
  </sheetViews>
  <sheetFormatPr defaultColWidth="9.140625" defaultRowHeight="15.75" x14ac:dyDescent="0.25"/>
  <cols>
    <col min="1" max="1" width="7.7109375" style="474" customWidth="1"/>
    <col min="2" max="2" width="24.5703125" style="643" customWidth="1"/>
    <col min="3" max="3" width="28.42578125" style="474" customWidth="1"/>
    <col min="4" max="4" width="8.85546875" style="675" customWidth="1"/>
    <col min="5" max="5" width="11.7109375" style="887" customWidth="1"/>
    <col min="6" max="6" width="24.5703125" style="638" customWidth="1"/>
    <col min="7" max="7" width="24.140625" style="638" customWidth="1"/>
    <col min="8" max="8" width="20.28515625" style="643" customWidth="1"/>
    <col min="9" max="9" width="19.7109375" style="474" customWidth="1"/>
    <col min="10" max="10" width="28.5703125" style="474" customWidth="1"/>
    <col min="11" max="11" width="15.42578125" style="638" customWidth="1"/>
    <col min="12" max="18" width="9.140625" style="638" customWidth="1"/>
    <col min="19" max="19" width="22.5703125" style="638" customWidth="1"/>
    <col min="20" max="16384" width="9.140625" style="638"/>
  </cols>
  <sheetData>
    <row r="1" spans="1:10" ht="38.25" customHeight="1" x14ac:dyDescent="0.25">
      <c r="A1" s="973" t="s">
        <v>3905</v>
      </c>
      <c r="B1" s="973"/>
      <c r="C1" s="973"/>
      <c r="D1" s="973"/>
      <c r="E1" s="973"/>
      <c r="F1" s="973"/>
      <c r="G1" s="973"/>
    </row>
    <row r="2" spans="1:10" x14ac:dyDescent="0.25">
      <c r="A2" s="1152" t="s">
        <v>3911</v>
      </c>
      <c r="B2" s="1152"/>
      <c r="C2" s="1152"/>
      <c r="D2" s="1152"/>
      <c r="E2" s="1152"/>
      <c r="F2" s="1152"/>
      <c r="G2" s="1152"/>
    </row>
    <row r="3" spans="1:10" s="881" customFormat="1" ht="73.5" customHeight="1" x14ac:dyDescent="0.25">
      <c r="A3" s="995" t="s">
        <v>2650</v>
      </c>
      <c r="B3" s="995" t="s">
        <v>60</v>
      </c>
      <c r="C3" s="995" t="s">
        <v>1645</v>
      </c>
      <c r="D3" s="995" t="s">
        <v>1646</v>
      </c>
      <c r="E3" s="995"/>
      <c r="F3" s="995" t="s">
        <v>1648</v>
      </c>
      <c r="G3" s="995" t="s">
        <v>40</v>
      </c>
      <c r="H3" s="644"/>
      <c r="I3" s="880"/>
      <c r="J3" s="880"/>
    </row>
    <row r="4" spans="1:10" s="881" customFormat="1" ht="147.75" customHeight="1" x14ac:dyDescent="0.25">
      <c r="A4" s="995"/>
      <c r="B4" s="995"/>
      <c r="C4" s="995"/>
      <c r="D4" s="901" t="s">
        <v>1647</v>
      </c>
      <c r="E4" s="640" t="s">
        <v>15</v>
      </c>
      <c r="F4" s="995"/>
      <c r="G4" s="995"/>
      <c r="H4" s="520"/>
      <c r="I4" s="905"/>
      <c r="J4" s="905"/>
    </row>
    <row r="5" spans="1:10" s="474" customFormat="1" ht="41.45" customHeight="1" x14ac:dyDescent="0.25">
      <c r="A5" s="899">
        <v>1</v>
      </c>
      <c r="B5" s="899" t="s">
        <v>91</v>
      </c>
      <c r="C5" s="899" t="s">
        <v>2669</v>
      </c>
      <c r="D5" s="899" t="s">
        <v>74</v>
      </c>
      <c r="E5" s="190">
        <v>209.9</v>
      </c>
      <c r="F5" s="899" t="s">
        <v>2670</v>
      </c>
      <c r="G5" s="899" t="s">
        <v>2671</v>
      </c>
      <c r="H5" s="643"/>
    </row>
    <row r="6" spans="1:10" s="474" customFormat="1" ht="48" customHeight="1" x14ac:dyDescent="0.25">
      <c r="A6" s="899">
        <v>2</v>
      </c>
      <c r="B6" s="899" t="s">
        <v>2672</v>
      </c>
      <c r="C6" s="899" t="s">
        <v>2673</v>
      </c>
      <c r="D6" s="899" t="s">
        <v>74</v>
      </c>
      <c r="E6" s="190">
        <v>505</v>
      </c>
      <c r="F6" s="899" t="s">
        <v>2674</v>
      </c>
      <c r="G6" s="899" t="s">
        <v>2675</v>
      </c>
      <c r="H6" s="643"/>
    </row>
    <row r="7" spans="1:10" s="474" customFormat="1" ht="41.45" customHeight="1" x14ac:dyDescent="0.25">
      <c r="A7" s="899">
        <v>3</v>
      </c>
      <c r="B7" s="899" t="s">
        <v>2676</v>
      </c>
      <c r="C7" s="899" t="s">
        <v>2677</v>
      </c>
      <c r="D7" s="899" t="s">
        <v>74</v>
      </c>
      <c r="E7" s="190">
        <v>82.1</v>
      </c>
      <c r="F7" s="899" t="s">
        <v>3298</v>
      </c>
      <c r="G7" s="899" t="s">
        <v>3297</v>
      </c>
      <c r="H7" s="643"/>
    </row>
    <row r="8" spans="1:10" s="474" customFormat="1" ht="41.45" customHeight="1" x14ac:dyDescent="0.25">
      <c r="A8" s="899">
        <v>4</v>
      </c>
      <c r="B8" s="899" t="s">
        <v>2676</v>
      </c>
      <c r="C8" s="899" t="s">
        <v>2679</v>
      </c>
      <c r="D8" s="899" t="s">
        <v>74</v>
      </c>
      <c r="E8" s="190">
        <v>48</v>
      </c>
      <c r="F8" s="899" t="s">
        <v>2680</v>
      </c>
      <c r="G8" s="899" t="s">
        <v>3294</v>
      </c>
      <c r="H8" s="643"/>
    </row>
    <row r="9" spans="1:10" s="474" customFormat="1" ht="48" customHeight="1" x14ac:dyDescent="0.25">
      <c r="A9" s="899">
        <v>5</v>
      </c>
      <c r="B9" s="899" t="s">
        <v>2676</v>
      </c>
      <c r="C9" s="899" t="s">
        <v>2681</v>
      </c>
      <c r="D9" s="899" t="s">
        <v>74</v>
      </c>
      <c r="E9" s="190">
        <v>13.2</v>
      </c>
      <c r="F9" s="899" t="s">
        <v>2682</v>
      </c>
      <c r="G9" s="899" t="s">
        <v>2683</v>
      </c>
      <c r="H9" s="643"/>
    </row>
    <row r="10" spans="1:10" s="474" customFormat="1" ht="41.45" customHeight="1" x14ac:dyDescent="0.25">
      <c r="A10" s="899">
        <v>6</v>
      </c>
      <c r="B10" s="899" t="s">
        <v>2676</v>
      </c>
      <c r="C10" s="899" t="s">
        <v>2684</v>
      </c>
      <c r="D10" s="899" t="s">
        <v>74</v>
      </c>
      <c r="E10" s="190">
        <v>33.1</v>
      </c>
      <c r="F10" s="899" t="s">
        <v>2685</v>
      </c>
      <c r="G10" s="899" t="s">
        <v>3293</v>
      </c>
      <c r="H10" s="643"/>
    </row>
    <row r="11" spans="1:10" s="474" customFormat="1" ht="41.45" customHeight="1" x14ac:dyDescent="0.25">
      <c r="A11" s="899">
        <v>7</v>
      </c>
      <c r="B11" s="899" t="s">
        <v>2676</v>
      </c>
      <c r="C11" s="899" t="s">
        <v>2686</v>
      </c>
      <c r="D11" s="899" t="s">
        <v>74</v>
      </c>
      <c r="E11" s="190">
        <v>11.4</v>
      </c>
      <c r="F11" s="899" t="s">
        <v>2687</v>
      </c>
      <c r="G11" s="899" t="s">
        <v>3292</v>
      </c>
      <c r="H11" s="643"/>
    </row>
    <row r="12" spans="1:10" s="474" customFormat="1" ht="41.45" customHeight="1" x14ac:dyDescent="0.25">
      <c r="A12" s="899">
        <v>8</v>
      </c>
      <c r="B12" s="899" t="s">
        <v>2676</v>
      </c>
      <c r="C12" s="899" t="s">
        <v>2688</v>
      </c>
      <c r="D12" s="899" t="s">
        <v>74</v>
      </c>
      <c r="E12" s="190">
        <v>12</v>
      </c>
      <c r="F12" s="899" t="s">
        <v>2689</v>
      </c>
      <c r="G12" s="899" t="s">
        <v>3299</v>
      </c>
      <c r="H12" s="643"/>
    </row>
    <row r="13" spans="1:10" s="474" customFormat="1" ht="41.45" customHeight="1" x14ac:dyDescent="0.25">
      <c r="A13" s="899">
        <v>9</v>
      </c>
      <c r="B13" s="899" t="s">
        <v>2676</v>
      </c>
      <c r="C13" s="899" t="s">
        <v>2690</v>
      </c>
      <c r="D13" s="899" t="s">
        <v>74</v>
      </c>
      <c r="E13" s="190">
        <v>25.7</v>
      </c>
      <c r="F13" s="899" t="s">
        <v>2691</v>
      </c>
      <c r="G13" s="899" t="s">
        <v>2692</v>
      </c>
      <c r="H13" s="643"/>
    </row>
    <row r="14" spans="1:10" s="474" customFormat="1" ht="41.45" customHeight="1" x14ac:dyDescent="0.25">
      <c r="A14" s="899">
        <v>10</v>
      </c>
      <c r="B14" s="899" t="s">
        <v>2676</v>
      </c>
      <c r="C14" s="899" t="s">
        <v>2693</v>
      </c>
      <c r="D14" s="899" t="s">
        <v>74</v>
      </c>
      <c r="E14" s="190">
        <v>28.8</v>
      </c>
      <c r="F14" s="899" t="s">
        <v>2694</v>
      </c>
      <c r="G14" s="899" t="s">
        <v>3294</v>
      </c>
      <c r="H14" s="643"/>
    </row>
    <row r="15" spans="1:10" s="474" customFormat="1" ht="41.45" customHeight="1" x14ac:dyDescent="0.25">
      <c r="A15" s="899">
        <v>11</v>
      </c>
      <c r="B15" s="899" t="s">
        <v>2676</v>
      </c>
      <c r="C15" s="899" t="s">
        <v>2695</v>
      </c>
      <c r="D15" s="899" t="s">
        <v>74</v>
      </c>
      <c r="E15" s="190">
        <v>95.2</v>
      </c>
      <c r="F15" s="899" t="s">
        <v>3291</v>
      </c>
      <c r="G15" s="899" t="s">
        <v>3305</v>
      </c>
      <c r="H15" s="643"/>
    </row>
    <row r="16" spans="1:10" s="474" customFormat="1" ht="41.45" customHeight="1" x14ac:dyDescent="0.25">
      <c r="A16" s="899">
        <v>12</v>
      </c>
      <c r="B16" s="899" t="s">
        <v>2676</v>
      </c>
      <c r="C16" s="899" t="s">
        <v>3289</v>
      </c>
      <c r="D16" s="899" t="s">
        <v>74</v>
      </c>
      <c r="E16" s="190">
        <v>7.7</v>
      </c>
      <c r="F16" s="899" t="s">
        <v>3290</v>
      </c>
      <c r="G16" s="899" t="s">
        <v>75</v>
      </c>
      <c r="H16" s="643"/>
    </row>
    <row r="17" spans="1:8" s="474" customFormat="1" ht="41.45" customHeight="1" x14ac:dyDescent="0.25">
      <c r="A17" s="899">
        <v>13</v>
      </c>
      <c r="B17" s="899" t="s">
        <v>2676</v>
      </c>
      <c r="C17" s="899" t="s">
        <v>3295</v>
      </c>
      <c r="D17" s="899" t="s">
        <v>74</v>
      </c>
      <c r="E17" s="190">
        <v>119.5</v>
      </c>
      <c r="F17" s="899" t="s">
        <v>3296</v>
      </c>
      <c r="G17" s="899" t="s">
        <v>75</v>
      </c>
      <c r="H17" s="643"/>
    </row>
    <row r="18" spans="1:8" s="474" customFormat="1" ht="41.45" customHeight="1" x14ac:dyDescent="0.25">
      <c r="A18" s="899">
        <v>14</v>
      </c>
      <c r="B18" s="899" t="s">
        <v>2676</v>
      </c>
      <c r="C18" s="899" t="s">
        <v>3300</v>
      </c>
      <c r="D18" s="899" t="s">
        <v>74</v>
      </c>
      <c r="E18" s="190">
        <v>8.3000000000000007</v>
      </c>
      <c r="F18" s="899" t="s">
        <v>3301</v>
      </c>
      <c r="G18" s="899" t="s">
        <v>75</v>
      </c>
      <c r="H18" s="643"/>
    </row>
    <row r="19" spans="1:8" s="474" customFormat="1" ht="45" customHeight="1" x14ac:dyDescent="0.25">
      <c r="A19" s="899">
        <v>15</v>
      </c>
      <c r="B19" s="899" t="s">
        <v>2676</v>
      </c>
      <c r="C19" s="899" t="s">
        <v>3302</v>
      </c>
      <c r="D19" s="899" t="s">
        <v>74</v>
      </c>
      <c r="E19" s="190">
        <v>19.399999999999999</v>
      </c>
      <c r="F19" s="899" t="s">
        <v>3307</v>
      </c>
      <c r="G19" s="899" t="s">
        <v>3306</v>
      </c>
      <c r="H19" s="643"/>
    </row>
    <row r="20" spans="1:8" s="474" customFormat="1" ht="45" customHeight="1" x14ac:dyDescent="0.25">
      <c r="A20" s="899">
        <v>16</v>
      </c>
      <c r="B20" s="899" t="s">
        <v>2676</v>
      </c>
      <c r="C20" s="899" t="s">
        <v>3303</v>
      </c>
      <c r="D20" s="899" t="s">
        <v>74</v>
      </c>
      <c r="E20" s="190">
        <v>94.4</v>
      </c>
      <c r="F20" s="899" t="s">
        <v>3308</v>
      </c>
      <c r="G20" s="899" t="s">
        <v>3304</v>
      </c>
      <c r="H20" s="643"/>
    </row>
    <row r="21" spans="1:8" s="474" customFormat="1" ht="45.75" customHeight="1" x14ac:dyDescent="0.25">
      <c r="A21" s="899">
        <v>17</v>
      </c>
      <c r="B21" s="899" t="s">
        <v>105</v>
      </c>
      <c r="C21" s="861" t="s">
        <v>3011</v>
      </c>
      <c r="D21" s="899" t="s">
        <v>74</v>
      </c>
      <c r="E21" s="190">
        <v>217</v>
      </c>
      <c r="F21" s="899" t="s">
        <v>2696</v>
      </c>
      <c r="G21" s="899" t="s">
        <v>3309</v>
      </c>
      <c r="H21" s="643"/>
    </row>
    <row r="22" spans="1:8" s="474" customFormat="1" x14ac:dyDescent="0.25">
      <c r="A22" s="899">
        <v>18</v>
      </c>
      <c r="B22" s="899" t="s">
        <v>3003</v>
      </c>
      <c r="C22" s="899" t="s">
        <v>786</v>
      </c>
      <c r="D22" s="899" t="s">
        <v>74</v>
      </c>
      <c r="E22" s="190">
        <v>91.8</v>
      </c>
      <c r="F22" s="899" t="s">
        <v>789</v>
      </c>
      <c r="G22" s="67" t="s">
        <v>2260</v>
      </c>
      <c r="H22" s="643"/>
    </row>
    <row r="23" spans="1:8" s="474" customFormat="1" x14ac:dyDescent="0.25">
      <c r="A23" s="899">
        <v>19</v>
      </c>
      <c r="B23" s="899" t="s">
        <v>3004</v>
      </c>
      <c r="C23" s="899" t="s">
        <v>786</v>
      </c>
      <c r="D23" s="899" t="s">
        <v>74</v>
      </c>
      <c r="E23" s="190">
        <v>32.1</v>
      </c>
      <c r="F23" s="899" t="s">
        <v>787</v>
      </c>
      <c r="G23" s="67" t="s">
        <v>2260</v>
      </c>
      <c r="H23" s="643"/>
    </row>
    <row r="24" spans="1:8" s="474" customFormat="1" x14ac:dyDescent="0.25">
      <c r="A24" s="899">
        <v>20</v>
      </c>
      <c r="B24" s="899" t="s">
        <v>627</v>
      </c>
      <c r="C24" s="899" t="s">
        <v>786</v>
      </c>
      <c r="D24" s="899" t="s">
        <v>74</v>
      </c>
      <c r="E24" s="190">
        <v>12</v>
      </c>
      <c r="F24" s="899" t="s">
        <v>801</v>
      </c>
      <c r="G24" s="67" t="s">
        <v>2260</v>
      </c>
      <c r="H24" s="643"/>
    </row>
    <row r="25" spans="1:8" ht="37.5" customHeight="1" x14ac:dyDescent="0.25">
      <c r="A25" s="899">
        <v>21</v>
      </c>
      <c r="B25" s="678" t="s">
        <v>381</v>
      </c>
      <c r="C25" s="899" t="s">
        <v>382</v>
      </c>
      <c r="D25" s="899" t="s">
        <v>99</v>
      </c>
      <c r="E25" s="637">
        <v>1.9</v>
      </c>
      <c r="F25" s="899" t="s">
        <v>383</v>
      </c>
      <c r="G25" s="67" t="s">
        <v>75</v>
      </c>
    </row>
    <row r="26" spans="1:8" ht="35.25" customHeight="1" x14ac:dyDescent="0.25">
      <c r="A26" s="899">
        <v>22</v>
      </c>
      <c r="B26" s="678" t="s">
        <v>1801</v>
      </c>
      <c r="C26" s="899" t="s">
        <v>1802</v>
      </c>
      <c r="D26" s="899" t="s">
        <v>89</v>
      </c>
      <c r="E26" s="637">
        <v>1771.2</v>
      </c>
      <c r="F26" s="403" t="s">
        <v>1803</v>
      </c>
      <c r="G26" s="67" t="s">
        <v>2260</v>
      </c>
    </row>
    <row r="27" spans="1:8" ht="45" customHeight="1" x14ac:dyDescent="0.25">
      <c r="A27" s="899">
        <v>23</v>
      </c>
      <c r="B27" s="678" t="s">
        <v>2623</v>
      </c>
      <c r="C27" s="899" t="s">
        <v>2130</v>
      </c>
      <c r="D27" s="899" t="s">
        <v>26</v>
      </c>
      <c r="E27" s="637" t="s">
        <v>26</v>
      </c>
      <c r="F27" s="899" t="s">
        <v>26</v>
      </c>
      <c r="G27" s="899" t="s">
        <v>75</v>
      </c>
    </row>
    <row r="28" spans="1:8" ht="47.25" x14ac:dyDescent="0.25">
      <c r="A28" s="899">
        <v>24</v>
      </c>
      <c r="B28" s="678" t="s">
        <v>2624</v>
      </c>
      <c r="C28" s="899" t="s">
        <v>382</v>
      </c>
      <c r="D28" s="899" t="s">
        <v>26</v>
      </c>
      <c r="E28" s="637" t="s">
        <v>26</v>
      </c>
      <c r="F28" s="899" t="s">
        <v>26</v>
      </c>
      <c r="G28" s="899" t="s">
        <v>75</v>
      </c>
    </row>
    <row r="29" spans="1:8" ht="47.25" x14ac:dyDescent="0.25">
      <c r="A29" s="899">
        <v>25</v>
      </c>
      <c r="B29" s="678" t="s">
        <v>2625</v>
      </c>
      <c r="C29" s="899" t="s">
        <v>2702</v>
      </c>
      <c r="D29" s="899" t="s">
        <v>89</v>
      </c>
      <c r="E29" s="637">
        <v>38</v>
      </c>
      <c r="F29" s="899" t="s">
        <v>2061</v>
      </c>
      <c r="G29" s="67" t="s">
        <v>75</v>
      </c>
    </row>
    <row r="30" spans="1:8" ht="47.25" x14ac:dyDescent="0.25">
      <c r="A30" s="899">
        <v>26</v>
      </c>
      <c r="B30" s="678" t="s">
        <v>2626</v>
      </c>
      <c r="C30" s="899" t="s">
        <v>2702</v>
      </c>
      <c r="D30" s="899" t="s">
        <v>89</v>
      </c>
      <c r="E30" s="637">
        <v>16.5</v>
      </c>
      <c r="F30" s="899" t="s">
        <v>2062</v>
      </c>
      <c r="G30" s="67" t="s">
        <v>75</v>
      </c>
    </row>
    <row r="31" spans="1:8" ht="47.25" x14ac:dyDescent="0.25">
      <c r="A31" s="899">
        <v>27</v>
      </c>
      <c r="B31" s="678" t="s">
        <v>2627</v>
      </c>
      <c r="C31" s="899" t="s">
        <v>2702</v>
      </c>
      <c r="D31" s="899" t="s">
        <v>89</v>
      </c>
      <c r="E31" s="637">
        <v>18.100000000000001</v>
      </c>
      <c r="F31" s="899" t="s">
        <v>2066</v>
      </c>
      <c r="G31" s="67" t="s">
        <v>3310</v>
      </c>
    </row>
    <row r="32" spans="1:8" ht="47.25" x14ac:dyDescent="0.25">
      <c r="A32" s="899">
        <v>28</v>
      </c>
      <c r="B32" s="678" t="s">
        <v>2628</v>
      </c>
      <c r="C32" s="899" t="s">
        <v>2702</v>
      </c>
      <c r="D32" s="899" t="s">
        <v>89</v>
      </c>
      <c r="E32" s="637">
        <v>379.6</v>
      </c>
      <c r="F32" s="899" t="s">
        <v>2065</v>
      </c>
      <c r="G32" s="67" t="s">
        <v>75</v>
      </c>
    </row>
    <row r="33" spans="1:10" ht="47.25" x14ac:dyDescent="0.25">
      <c r="A33" s="899">
        <v>29</v>
      </c>
      <c r="B33" s="678" t="s">
        <v>2629</v>
      </c>
      <c r="C33" s="899" t="s">
        <v>2702</v>
      </c>
      <c r="D33" s="899" t="s">
        <v>89</v>
      </c>
      <c r="E33" s="637">
        <v>14.6</v>
      </c>
      <c r="F33" s="899" t="s">
        <v>2064</v>
      </c>
      <c r="G33" s="67" t="s">
        <v>75</v>
      </c>
    </row>
    <row r="34" spans="1:10" ht="47.25" x14ac:dyDescent="0.25">
      <c r="A34" s="899">
        <v>30</v>
      </c>
      <c r="B34" s="678" t="s">
        <v>2630</v>
      </c>
      <c r="C34" s="899" t="s">
        <v>2702</v>
      </c>
      <c r="D34" s="899" t="s">
        <v>89</v>
      </c>
      <c r="E34" s="637">
        <v>3660.9</v>
      </c>
      <c r="F34" s="899" t="s">
        <v>2067</v>
      </c>
      <c r="G34" s="67" t="s">
        <v>2074</v>
      </c>
    </row>
    <row r="35" spans="1:10" ht="47.25" x14ac:dyDescent="0.25">
      <c r="A35" s="899">
        <v>31</v>
      </c>
      <c r="B35" s="678" t="s">
        <v>2631</v>
      </c>
      <c r="C35" s="899" t="s">
        <v>2702</v>
      </c>
      <c r="D35" s="899" t="s">
        <v>89</v>
      </c>
      <c r="E35" s="637">
        <v>283.60000000000002</v>
      </c>
      <c r="F35" s="899" t="s">
        <v>2068</v>
      </c>
      <c r="G35" s="67" t="s">
        <v>75</v>
      </c>
    </row>
    <row r="36" spans="1:10" ht="47.25" x14ac:dyDescent="0.25">
      <c r="A36" s="899">
        <v>32</v>
      </c>
      <c r="B36" s="678" t="s">
        <v>2632</v>
      </c>
      <c r="C36" s="899" t="s">
        <v>2702</v>
      </c>
      <c r="D36" s="899" t="s">
        <v>89</v>
      </c>
      <c r="E36" s="637">
        <v>32</v>
      </c>
      <c r="F36" s="899" t="s">
        <v>2069</v>
      </c>
      <c r="G36" s="67" t="s">
        <v>75</v>
      </c>
    </row>
    <row r="37" spans="1:10" ht="47.25" x14ac:dyDescent="0.25">
      <c r="A37" s="899">
        <v>33</v>
      </c>
      <c r="B37" s="678" t="s">
        <v>2634</v>
      </c>
      <c r="C37" s="899" t="s">
        <v>2725</v>
      </c>
      <c r="D37" s="899" t="s">
        <v>89</v>
      </c>
      <c r="E37" s="637">
        <v>322.73</v>
      </c>
      <c r="F37" s="899" t="s">
        <v>682</v>
      </c>
      <c r="G37" s="67" t="s">
        <v>75</v>
      </c>
    </row>
    <row r="38" spans="1:10" ht="31.5" x14ac:dyDescent="0.25">
      <c r="A38" s="899">
        <v>34</v>
      </c>
      <c r="B38" s="668" t="s">
        <v>2635</v>
      </c>
      <c r="C38" s="899" t="s">
        <v>2724</v>
      </c>
      <c r="D38" s="899" t="s">
        <v>89</v>
      </c>
      <c r="E38" s="637">
        <v>535.29999999999995</v>
      </c>
      <c r="F38" s="902" t="s">
        <v>2242</v>
      </c>
      <c r="G38" s="67" t="s">
        <v>75</v>
      </c>
    </row>
    <row r="39" spans="1:10" ht="63" x14ac:dyDescent="0.25">
      <c r="A39" s="899">
        <v>35</v>
      </c>
      <c r="B39" s="668" t="s">
        <v>2636</v>
      </c>
      <c r="C39" s="899" t="s">
        <v>2248</v>
      </c>
      <c r="D39" s="899" t="s">
        <v>74</v>
      </c>
      <c r="E39" s="637">
        <v>246.5</v>
      </c>
      <c r="F39" s="899" t="s">
        <v>2145</v>
      </c>
      <c r="G39" s="67" t="s">
        <v>75</v>
      </c>
      <c r="J39" s="899"/>
    </row>
    <row r="40" spans="1:10" ht="31.5" x14ac:dyDescent="0.25">
      <c r="A40" s="899">
        <v>36</v>
      </c>
      <c r="B40" s="668" t="s">
        <v>2637</v>
      </c>
      <c r="C40" s="899" t="s">
        <v>2722</v>
      </c>
      <c r="D40" s="899" t="s">
        <v>74</v>
      </c>
      <c r="E40" s="637">
        <v>187.4</v>
      </c>
      <c r="F40" s="899" t="s">
        <v>2723</v>
      </c>
      <c r="G40" s="67" t="s">
        <v>75</v>
      </c>
      <c r="J40" s="882"/>
    </row>
    <row r="41" spans="1:10" ht="63" x14ac:dyDescent="0.25">
      <c r="A41" s="899">
        <v>37</v>
      </c>
      <c r="B41" s="668" t="s">
        <v>2726</v>
      </c>
      <c r="C41" s="899" t="s">
        <v>93</v>
      </c>
      <c r="D41" s="899" t="s">
        <v>94</v>
      </c>
      <c r="E41" s="637">
        <v>5</v>
      </c>
      <c r="F41" s="899" t="s">
        <v>26</v>
      </c>
      <c r="G41" s="67" t="s">
        <v>75</v>
      </c>
      <c r="J41" s="882"/>
    </row>
    <row r="42" spans="1:10" ht="63" x14ac:dyDescent="0.25">
      <c r="A42" s="899">
        <v>38</v>
      </c>
      <c r="B42" s="678" t="s">
        <v>2638</v>
      </c>
      <c r="C42" s="899" t="s">
        <v>389</v>
      </c>
      <c r="D42" s="899" t="s">
        <v>89</v>
      </c>
      <c r="E42" s="637">
        <v>18.2</v>
      </c>
      <c r="F42" s="899" t="s">
        <v>394</v>
      </c>
      <c r="G42" s="67" t="s">
        <v>75</v>
      </c>
      <c r="J42" s="882"/>
    </row>
    <row r="43" spans="1:10" ht="47.25" x14ac:dyDescent="0.25">
      <c r="A43" s="899">
        <v>39</v>
      </c>
      <c r="B43" s="678" t="s">
        <v>2639</v>
      </c>
      <c r="C43" s="899" t="s">
        <v>390</v>
      </c>
      <c r="D43" s="899" t="s">
        <v>89</v>
      </c>
      <c r="E43" s="637">
        <v>18.2</v>
      </c>
      <c r="F43" s="899" t="s">
        <v>395</v>
      </c>
      <c r="G43" s="67" t="s">
        <v>75</v>
      </c>
    </row>
    <row r="44" spans="1:10" ht="63" x14ac:dyDescent="0.25">
      <c r="A44" s="899">
        <v>40</v>
      </c>
      <c r="B44" s="678" t="s">
        <v>2651</v>
      </c>
      <c r="C44" s="899" t="s">
        <v>391</v>
      </c>
      <c r="D44" s="899" t="s">
        <v>89</v>
      </c>
      <c r="E44" s="637">
        <v>17.399999999999999</v>
      </c>
      <c r="F44" s="899" t="s">
        <v>396</v>
      </c>
      <c r="G44" s="67" t="s">
        <v>75</v>
      </c>
    </row>
    <row r="45" spans="1:10" ht="63" x14ac:dyDescent="0.25">
      <c r="A45" s="899">
        <v>41</v>
      </c>
      <c r="B45" s="678" t="s">
        <v>2640</v>
      </c>
      <c r="C45" s="899" t="s">
        <v>392</v>
      </c>
      <c r="D45" s="899" t="s">
        <v>89</v>
      </c>
      <c r="E45" s="637">
        <v>18.2</v>
      </c>
      <c r="F45" s="899" t="s">
        <v>397</v>
      </c>
      <c r="G45" s="67" t="s">
        <v>75</v>
      </c>
    </row>
    <row r="46" spans="1:10" ht="63" x14ac:dyDescent="0.25">
      <c r="A46" s="899">
        <v>42</v>
      </c>
      <c r="B46" s="678" t="s">
        <v>2641</v>
      </c>
      <c r="C46" s="899" t="s">
        <v>2106</v>
      </c>
      <c r="D46" s="899" t="s">
        <v>89</v>
      </c>
      <c r="E46" s="637">
        <v>22</v>
      </c>
      <c r="F46" s="899" t="s">
        <v>399</v>
      </c>
      <c r="G46" s="67" t="s">
        <v>75</v>
      </c>
    </row>
    <row r="47" spans="1:10" ht="63" x14ac:dyDescent="0.25">
      <c r="A47" s="899">
        <v>43</v>
      </c>
      <c r="B47" s="678" t="s">
        <v>2642</v>
      </c>
      <c r="C47" s="899" t="s">
        <v>401</v>
      </c>
      <c r="D47" s="899" t="s">
        <v>89</v>
      </c>
      <c r="E47" s="637">
        <v>483.5</v>
      </c>
      <c r="F47" s="899" t="s">
        <v>1016</v>
      </c>
      <c r="G47" s="67" t="s">
        <v>2260</v>
      </c>
    </row>
    <row r="48" spans="1:10" ht="31.5" x14ac:dyDescent="0.25">
      <c r="A48" s="899">
        <v>44</v>
      </c>
      <c r="B48" s="678" t="s">
        <v>625</v>
      </c>
      <c r="C48" s="899" t="s">
        <v>628</v>
      </c>
      <c r="D48" s="899" t="s">
        <v>89</v>
      </c>
      <c r="E48" s="637">
        <v>496.7</v>
      </c>
      <c r="F48" s="899" t="s">
        <v>766</v>
      </c>
      <c r="G48" s="67" t="s">
        <v>2260</v>
      </c>
    </row>
    <row r="49" spans="1:7" ht="31.5" x14ac:dyDescent="0.25">
      <c r="A49" s="899">
        <v>45</v>
      </c>
      <c r="B49" s="678" t="s">
        <v>626</v>
      </c>
      <c r="C49" s="899" t="s">
        <v>628</v>
      </c>
      <c r="D49" s="899" t="s">
        <v>89</v>
      </c>
      <c r="E49" s="637">
        <v>8.4</v>
      </c>
      <c r="F49" s="899" t="s">
        <v>3002</v>
      </c>
      <c r="G49" s="67" t="s">
        <v>2260</v>
      </c>
    </row>
    <row r="50" spans="1:7" ht="31.5" x14ac:dyDescent="0.25">
      <c r="A50" s="899">
        <v>46</v>
      </c>
      <c r="B50" s="678" t="s">
        <v>627</v>
      </c>
      <c r="C50" s="899" t="s">
        <v>628</v>
      </c>
      <c r="D50" s="899" t="s">
        <v>89</v>
      </c>
      <c r="E50" s="637">
        <v>12</v>
      </c>
      <c r="F50" s="899" t="s">
        <v>26</v>
      </c>
      <c r="G50" s="67" t="s">
        <v>75</v>
      </c>
    </row>
    <row r="51" spans="1:7" ht="47.25" x14ac:dyDescent="0.25">
      <c r="A51" s="899">
        <v>47</v>
      </c>
      <c r="B51" s="678" t="s">
        <v>2643</v>
      </c>
      <c r="C51" s="899" t="s">
        <v>93</v>
      </c>
      <c r="D51" s="899" t="s">
        <v>2981</v>
      </c>
      <c r="E51" s="637" t="s">
        <v>26</v>
      </c>
      <c r="F51" s="67" t="s">
        <v>26</v>
      </c>
      <c r="G51" s="67" t="s">
        <v>75</v>
      </c>
    </row>
    <row r="52" spans="1:7" ht="31.5" x14ac:dyDescent="0.25">
      <c r="A52" s="899">
        <v>48</v>
      </c>
      <c r="B52" s="678" t="s">
        <v>2644</v>
      </c>
      <c r="C52" s="899" t="s">
        <v>93</v>
      </c>
      <c r="D52" s="899" t="s">
        <v>2981</v>
      </c>
      <c r="E52" s="637" t="s">
        <v>26</v>
      </c>
      <c r="F52" s="67" t="s">
        <v>26</v>
      </c>
      <c r="G52" s="67" t="s">
        <v>75</v>
      </c>
    </row>
    <row r="53" spans="1:7" ht="31.5" x14ac:dyDescent="0.25">
      <c r="A53" s="899">
        <v>49</v>
      </c>
      <c r="B53" s="678" t="s">
        <v>2645</v>
      </c>
      <c r="C53" s="899" t="s">
        <v>93</v>
      </c>
      <c r="D53" s="899" t="s">
        <v>2981</v>
      </c>
      <c r="E53" s="637" t="s">
        <v>26</v>
      </c>
      <c r="F53" s="67" t="s">
        <v>26</v>
      </c>
      <c r="G53" s="67" t="s">
        <v>75</v>
      </c>
    </row>
    <row r="54" spans="1:7" ht="78.75" x14ac:dyDescent="0.25">
      <c r="A54" s="899">
        <v>50</v>
      </c>
      <c r="B54" s="678" t="s">
        <v>2646</v>
      </c>
      <c r="C54" s="899" t="s">
        <v>93</v>
      </c>
      <c r="D54" s="899" t="s">
        <v>2981</v>
      </c>
      <c r="E54" s="637">
        <v>160</v>
      </c>
      <c r="F54" s="67" t="s">
        <v>26</v>
      </c>
      <c r="G54" s="67" t="s">
        <v>75</v>
      </c>
    </row>
    <row r="55" spans="1:7" ht="51" customHeight="1" x14ac:dyDescent="0.25">
      <c r="A55" s="899">
        <v>51</v>
      </c>
      <c r="B55" s="678" t="s">
        <v>2647</v>
      </c>
      <c r="C55" s="899" t="s">
        <v>93</v>
      </c>
      <c r="D55" s="899" t="s">
        <v>2981</v>
      </c>
      <c r="E55" s="637" t="s">
        <v>26</v>
      </c>
      <c r="F55" s="899" t="s">
        <v>26</v>
      </c>
      <c r="G55" s="67" t="s">
        <v>75</v>
      </c>
    </row>
    <row r="56" spans="1:7" ht="34.5" customHeight="1" x14ac:dyDescent="0.25">
      <c r="A56" s="899">
        <v>52</v>
      </c>
      <c r="B56" s="678" t="s">
        <v>2745</v>
      </c>
      <c r="C56" s="899" t="s">
        <v>2744</v>
      </c>
      <c r="D56" s="899" t="s">
        <v>89</v>
      </c>
      <c r="E56" s="637" t="s">
        <v>26</v>
      </c>
      <c r="F56" s="900" t="s">
        <v>26</v>
      </c>
      <c r="G56" s="67" t="s">
        <v>2260</v>
      </c>
    </row>
    <row r="57" spans="1:7" ht="47.25" x14ac:dyDescent="0.25">
      <c r="A57" s="899">
        <v>53</v>
      </c>
      <c r="B57" s="678" t="s">
        <v>2648</v>
      </c>
      <c r="C57" s="899" t="s">
        <v>116</v>
      </c>
      <c r="D57" s="899" t="s">
        <v>89</v>
      </c>
      <c r="E57" s="637">
        <v>34.700000000000003</v>
      </c>
      <c r="F57" s="899" t="s">
        <v>2133</v>
      </c>
      <c r="G57" s="67" t="s">
        <v>75</v>
      </c>
    </row>
    <row r="58" spans="1:7" ht="63" x14ac:dyDescent="0.25">
      <c r="A58" s="899">
        <v>54</v>
      </c>
      <c r="B58" s="668" t="s">
        <v>1804</v>
      </c>
      <c r="C58" s="899" t="s">
        <v>405</v>
      </c>
      <c r="D58" s="899" t="s">
        <v>89</v>
      </c>
      <c r="E58" s="637">
        <v>63.7</v>
      </c>
      <c r="F58" s="899" t="s">
        <v>841</v>
      </c>
      <c r="G58" s="67" t="s">
        <v>2746</v>
      </c>
    </row>
    <row r="59" spans="1:7" ht="31.5" x14ac:dyDescent="0.25">
      <c r="A59" s="899">
        <v>55</v>
      </c>
      <c r="B59" s="678" t="s">
        <v>1914</v>
      </c>
      <c r="C59" s="899" t="s">
        <v>2706</v>
      </c>
      <c r="D59" s="899" t="s">
        <v>89</v>
      </c>
      <c r="E59" s="637">
        <v>43.4</v>
      </c>
      <c r="F59" s="899" t="s">
        <v>2730</v>
      </c>
      <c r="G59" s="899" t="s">
        <v>75</v>
      </c>
    </row>
    <row r="60" spans="1:7" ht="31.5" x14ac:dyDescent="0.25">
      <c r="A60" s="899">
        <v>56</v>
      </c>
      <c r="B60" s="678" t="s">
        <v>1914</v>
      </c>
      <c r="C60" s="899" t="s">
        <v>2716</v>
      </c>
      <c r="D60" s="899" t="s">
        <v>89</v>
      </c>
      <c r="E60" s="637">
        <v>54.8</v>
      </c>
      <c r="F60" s="899" t="s">
        <v>2740</v>
      </c>
      <c r="G60" s="899" t="s">
        <v>75</v>
      </c>
    </row>
    <row r="61" spans="1:7" ht="31.5" x14ac:dyDescent="0.25">
      <c r="A61" s="899">
        <v>57</v>
      </c>
      <c r="B61" s="678" t="s">
        <v>1914</v>
      </c>
      <c r="C61" s="899" t="s">
        <v>3187</v>
      </c>
      <c r="D61" s="899" t="s">
        <v>89</v>
      </c>
      <c r="E61" s="637">
        <v>46.8</v>
      </c>
      <c r="F61" s="899" t="s">
        <v>3188</v>
      </c>
      <c r="G61" s="921" t="s">
        <v>75</v>
      </c>
    </row>
    <row r="62" spans="1:7" ht="31.5" x14ac:dyDescent="0.25">
      <c r="A62" s="899">
        <v>58</v>
      </c>
      <c r="B62" s="678" t="s">
        <v>1914</v>
      </c>
      <c r="C62" s="899" t="s">
        <v>2717</v>
      </c>
      <c r="D62" s="899" t="s">
        <v>89</v>
      </c>
      <c r="E62" s="637">
        <v>54.8</v>
      </c>
      <c r="F62" s="899" t="s">
        <v>2741</v>
      </c>
      <c r="G62" s="899" t="s">
        <v>75</v>
      </c>
    </row>
    <row r="63" spans="1:7" ht="31.5" x14ac:dyDescent="0.25">
      <c r="A63" s="899">
        <v>59</v>
      </c>
      <c r="B63" s="678" t="s">
        <v>1914</v>
      </c>
      <c r="C63" s="899" t="s">
        <v>2705</v>
      </c>
      <c r="D63" s="899" t="s">
        <v>89</v>
      </c>
      <c r="E63" s="637">
        <v>54.4</v>
      </c>
      <c r="F63" s="899" t="s">
        <v>2729</v>
      </c>
      <c r="G63" s="899" t="s">
        <v>75</v>
      </c>
    </row>
    <row r="64" spans="1:7" ht="31.5" x14ac:dyDescent="0.25">
      <c r="A64" s="899">
        <v>60</v>
      </c>
      <c r="B64" s="678" t="s">
        <v>1914</v>
      </c>
      <c r="C64" s="899" t="s">
        <v>2704</v>
      </c>
      <c r="D64" s="899" t="s">
        <v>89</v>
      </c>
      <c r="E64" s="637">
        <v>42.3</v>
      </c>
      <c r="F64" s="899" t="s">
        <v>2728</v>
      </c>
      <c r="G64" s="899" t="s">
        <v>75</v>
      </c>
    </row>
    <row r="65" spans="1:7" ht="31.5" x14ac:dyDescent="0.25">
      <c r="A65" s="899">
        <v>61</v>
      </c>
      <c r="B65" s="678" t="s">
        <v>2718</v>
      </c>
      <c r="C65" s="899" t="s">
        <v>2720</v>
      </c>
      <c r="D65" s="899" t="s">
        <v>89</v>
      </c>
      <c r="E65" s="637">
        <v>54</v>
      </c>
      <c r="F65" s="899" t="s">
        <v>2743</v>
      </c>
      <c r="G65" s="899" t="s">
        <v>75</v>
      </c>
    </row>
    <row r="66" spans="1:7" ht="31.5" x14ac:dyDescent="0.25">
      <c r="A66" s="899">
        <v>62</v>
      </c>
      <c r="B66" s="678" t="s">
        <v>2718</v>
      </c>
      <c r="C66" s="899" t="s">
        <v>2719</v>
      </c>
      <c r="D66" s="899" t="s">
        <v>89</v>
      </c>
      <c r="E66" s="637">
        <v>42.4</v>
      </c>
      <c r="F66" s="899" t="s">
        <v>2742</v>
      </c>
      <c r="G66" s="899" t="s">
        <v>75</v>
      </c>
    </row>
    <row r="67" spans="1:7" ht="31.5" x14ac:dyDescent="0.25">
      <c r="A67" s="899">
        <v>63</v>
      </c>
      <c r="B67" s="678" t="s">
        <v>1914</v>
      </c>
      <c r="C67" s="899" t="s">
        <v>2712</v>
      </c>
      <c r="D67" s="899" t="s">
        <v>89</v>
      </c>
      <c r="E67" s="637">
        <v>42.9</v>
      </c>
      <c r="F67" s="899" t="s">
        <v>2736</v>
      </c>
      <c r="G67" s="899" t="s">
        <v>75</v>
      </c>
    </row>
    <row r="68" spans="1:7" ht="31.5" x14ac:dyDescent="0.25">
      <c r="A68" s="899">
        <v>64</v>
      </c>
      <c r="B68" s="678" t="s">
        <v>1914</v>
      </c>
      <c r="C68" s="899" t="s">
        <v>3173</v>
      </c>
      <c r="D68" s="899" t="s">
        <v>89</v>
      </c>
      <c r="E68" s="637">
        <v>46</v>
      </c>
      <c r="F68" s="899" t="s">
        <v>3175</v>
      </c>
      <c r="G68" s="899" t="s">
        <v>75</v>
      </c>
    </row>
    <row r="69" spans="1:7" ht="31.5" x14ac:dyDescent="0.25">
      <c r="A69" s="899">
        <v>65</v>
      </c>
      <c r="B69" s="678" t="s">
        <v>1914</v>
      </c>
      <c r="C69" s="899" t="s">
        <v>3176</v>
      </c>
      <c r="D69" s="899" t="s">
        <v>89</v>
      </c>
      <c r="E69" s="637">
        <v>41</v>
      </c>
      <c r="F69" s="899" t="s">
        <v>3177</v>
      </c>
      <c r="G69" s="899" t="s">
        <v>75</v>
      </c>
    </row>
    <row r="70" spans="1:7" ht="31.5" x14ac:dyDescent="0.25">
      <c r="A70" s="899">
        <v>66</v>
      </c>
      <c r="B70" s="678" t="s">
        <v>1914</v>
      </c>
      <c r="C70" s="899" t="s">
        <v>2711</v>
      </c>
      <c r="D70" s="899" t="s">
        <v>89</v>
      </c>
      <c r="E70" s="637">
        <v>29</v>
      </c>
      <c r="F70" s="899" t="s">
        <v>2735</v>
      </c>
      <c r="G70" s="899" t="s">
        <v>75</v>
      </c>
    </row>
    <row r="71" spans="1:7" ht="31.5" x14ac:dyDescent="0.25">
      <c r="A71" s="899">
        <v>67</v>
      </c>
      <c r="B71" s="678" t="s">
        <v>1914</v>
      </c>
      <c r="C71" s="899" t="s">
        <v>2714</v>
      </c>
      <c r="D71" s="899" t="s">
        <v>89</v>
      </c>
      <c r="E71" s="637">
        <v>45</v>
      </c>
      <c r="F71" s="899" t="s">
        <v>2738</v>
      </c>
      <c r="G71" s="899" t="s">
        <v>75</v>
      </c>
    </row>
    <row r="72" spans="1:7" ht="31.5" x14ac:dyDescent="0.25">
      <c r="A72" s="899">
        <v>68</v>
      </c>
      <c r="B72" s="678" t="s">
        <v>1914</v>
      </c>
      <c r="C72" s="899" t="s">
        <v>2710</v>
      </c>
      <c r="D72" s="899" t="s">
        <v>89</v>
      </c>
      <c r="E72" s="637">
        <v>42.4</v>
      </c>
      <c r="F72" s="899" t="s">
        <v>2734</v>
      </c>
      <c r="G72" s="899" t="s">
        <v>75</v>
      </c>
    </row>
    <row r="73" spans="1:7" ht="31.5" x14ac:dyDescent="0.25">
      <c r="A73" s="899">
        <v>69</v>
      </c>
      <c r="B73" s="678" t="s">
        <v>1914</v>
      </c>
      <c r="C73" s="899" t="s">
        <v>3178</v>
      </c>
      <c r="D73" s="899" t="s">
        <v>89</v>
      </c>
      <c r="E73" s="637">
        <v>41</v>
      </c>
      <c r="F73" s="899" t="s">
        <v>3179</v>
      </c>
      <c r="G73" s="899" t="s">
        <v>75</v>
      </c>
    </row>
    <row r="74" spans="1:7" ht="31.5" x14ac:dyDescent="0.25">
      <c r="A74" s="899">
        <v>70</v>
      </c>
      <c r="B74" s="678" t="s">
        <v>1914</v>
      </c>
      <c r="C74" s="899" t="s">
        <v>2709</v>
      </c>
      <c r="D74" s="899" t="s">
        <v>89</v>
      </c>
      <c r="E74" s="637">
        <v>29</v>
      </c>
      <c r="F74" s="899" t="s">
        <v>2733</v>
      </c>
      <c r="G74" s="899" t="s">
        <v>75</v>
      </c>
    </row>
    <row r="75" spans="1:7" ht="31.5" x14ac:dyDescent="0.25">
      <c r="A75" s="899">
        <v>71</v>
      </c>
      <c r="B75" s="678" t="s">
        <v>1914</v>
      </c>
      <c r="C75" s="899" t="s">
        <v>2715</v>
      </c>
      <c r="D75" s="899" t="s">
        <v>89</v>
      </c>
      <c r="E75" s="637">
        <v>28.1</v>
      </c>
      <c r="F75" s="899" t="s">
        <v>2739</v>
      </c>
      <c r="G75" s="899" t="s">
        <v>75</v>
      </c>
    </row>
    <row r="76" spans="1:7" ht="31.5" x14ac:dyDescent="0.25">
      <c r="A76" s="899">
        <v>72</v>
      </c>
      <c r="B76" s="678" t="s">
        <v>1914</v>
      </c>
      <c r="C76" s="899" t="s">
        <v>3180</v>
      </c>
      <c r="D76" s="899" t="s">
        <v>89</v>
      </c>
      <c r="E76" s="637">
        <v>41.9</v>
      </c>
      <c r="F76" s="899" t="s">
        <v>3174</v>
      </c>
      <c r="G76" s="899" t="s">
        <v>75</v>
      </c>
    </row>
    <row r="77" spans="1:7" ht="31.5" x14ac:dyDescent="0.25">
      <c r="A77" s="899">
        <v>73</v>
      </c>
      <c r="B77" s="678" t="s">
        <v>1914</v>
      </c>
      <c r="C77" s="899" t="s">
        <v>3181</v>
      </c>
      <c r="D77" s="899" t="s">
        <v>89</v>
      </c>
      <c r="E77" s="637">
        <v>44.7</v>
      </c>
      <c r="F77" s="899" t="s">
        <v>3182</v>
      </c>
      <c r="G77" s="899" t="s">
        <v>75</v>
      </c>
    </row>
    <row r="78" spans="1:7" ht="31.5" x14ac:dyDescent="0.25">
      <c r="A78" s="899">
        <v>74</v>
      </c>
      <c r="B78" s="678" t="s">
        <v>1914</v>
      </c>
      <c r="C78" s="899" t="s">
        <v>2708</v>
      </c>
      <c r="D78" s="899" t="s">
        <v>89</v>
      </c>
      <c r="E78" s="637">
        <v>41</v>
      </c>
      <c r="F78" s="899" t="s">
        <v>2732</v>
      </c>
      <c r="G78" s="899" t="s">
        <v>75</v>
      </c>
    </row>
    <row r="79" spans="1:7" ht="31.5" x14ac:dyDescent="0.25">
      <c r="A79" s="899">
        <v>75</v>
      </c>
      <c r="B79" s="678" t="s">
        <v>1914</v>
      </c>
      <c r="C79" s="899" t="s">
        <v>3183</v>
      </c>
      <c r="D79" s="899" t="s">
        <v>89</v>
      </c>
      <c r="E79" s="637">
        <v>29</v>
      </c>
      <c r="F79" s="899" t="s">
        <v>3184</v>
      </c>
      <c r="G79" s="899" t="s">
        <v>75</v>
      </c>
    </row>
    <row r="80" spans="1:7" ht="31.5" x14ac:dyDescent="0.25">
      <c r="A80" s="899">
        <v>76</v>
      </c>
      <c r="B80" s="678" t="s">
        <v>1914</v>
      </c>
      <c r="C80" s="899" t="s">
        <v>2713</v>
      </c>
      <c r="D80" s="899" t="s">
        <v>89</v>
      </c>
      <c r="E80" s="637">
        <v>41</v>
      </c>
      <c r="F80" s="899" t="s">
        <v>2737</v>
      </c>
      <c r="G80" s="899" t="s">
        <v>75</v>
      </c>
    </row>
    <row r="81" spans="1:7" ht="31.5" x14ac:dyDescent="0.25">
      <c r="A81" s="899">
        <v>77</v>
      </c>
      <c r="B81" s="678" t="s">
        <v>1914</v>
      </c>
      <c r="C81" s="899" t="s">
        <v>2707</v>
      </c>
      <c r="D81" s="899" t="s">
        <v>89</v>
      </c>
      <c r="E81" s="637">
        <v>47.5</v>
      </c>
      <c r="F81" s="899" t="s">
        <v>2731</v>
      </c>
      <c r="G81" s="899" t="s">
        <v>75</v>
      </c>
    </row>
    <row r="82" spans="1:7" ht="31.5" x14ac:dyDescent="0.25">
      <c r="A82" s="899">
        <v>78</v>
      </c>
      <c r="B82" s="678" t="s">
        <v>1914</v>
      </c>
      <c r="C82" s="899" t="s">
        <v>3185</v>
      </c>
      <c r="D82" s="899" t="s">
        <v>89</v>
      </c>
      <c r="E82" s="637">
        <v>42</v>
      </c>
      <c r="F82" s="899" t="s">
        <v>3186</v>
      </c>
      <c r="G82" s="899" t="s">
        <v>75</v>
      </c>
    </row>
    <row r="83" spans="1:7" ht="45.6" customHeight="1" x14ac:dyDescent="0.25">
      <c r="A83" s="899">
        <v>79</v>
      </c>
      <c r="B83" s="678" t="s">
        <v>2649</v>
      </c>
      <c r="C83" s="899" t="s">
        <v>406</v>
      </c>
      <c r="D83" s="899" t="s">
        <v>89</v>
      </c>
      <c r="E83" s="637" t="s">
        <v>26</v>
      </c>
      <c r="F83" s="403" t="s">
        <v>26</v>
      </c>
      <c r="G83" s="67" t="s">
        <v>75</v>
      </c>
    </row>
    <row r="84" spans="1:7" ht="31.5" x14ac:dyDescent="0.25">
      <c r="A84" s="899">
        <v>80</v>
      </c>
      <c r="B84" s="668" t="s">
        <v>88</v>
      </c>
      <c r="C84" s="899" t="s">
        <v>2970</v>
      </c>
      <c r="D84" s="899" t="s">
        <v>89</v>
      </c>
      <c r="E84" s="637">
        <v>47.5</v>
      </c>
      <c r="F84" s="899" t="s">
        <v>2982</v>
      </c>
      <c r="G84" s="903" t="s">
        <v>75</v>
      </c>
    </row>
    <row r="85" spans="1:7" ht="31.5" x14ac:dyDescent="0.25">
      <c r="A85" s="899">
        <v>81</v>
      </c>
      <c r="B85" s="668" t="s">
        <v>2968</v>
      </c>
      <c r="C85" s="899" t="s">
        <v>2971</v>
      </c>
      <c r="D85" s="899" t="s">
        <v>89</v>
      </c>
      <c r="E85" s="637">
        <v>46.4</v>
      </c>
      <c r="F85" s="899" t="s">
        <v>2983</v>
      </c>
      <c r="G85" s="903" t="s">
        <v>75</v>
      </c>
    </row>
    <row r="86" spans="1:7" ht="31.5" x14ac:dyDescent="0.25">
      <c r="A86" s="899">
        <v>82</v>
      </c>
      <c r="B86" s="668" t="s">
        <v>65</v>
      </c>
      <c r="C86" s="899" t="s">
        <v>2972</v>
      </c>
      <c r="D86" s="899" t="s">
        <v>89</v>
      </c>
      <c r="E86" s="637">
        <v>270</v>
      </c>
      <c r="F86" s="899" t="s">
        <v>3010</v>
      </c>
      <c r="G86" s="903" t="s">
        <v>2984</v>
      </c>
    </row>
    <row r="87" spans="1:7" ht="31.5" x14ac:dyDescent="0.25">
      <c r="A87" s="899">
        <v>83</v>
      </c>
      <c r="B87" s="668" t="s">
        <v>2969</v>
      </c>
      <c r="C87" s="899" t="s">
        <v>2973</v>
      </c>
      <c r="D87" s="899" t="s">
        <v>89</v>
      </c>
      <c r="E87" s="637" t="s">
        <v>26</v>
      </c>
      <c r="F87" s="899" t="s">
        <v>26</v>
      </c>
      <c r="G87" s="903" t="s">
        <v>75</v>
      </c>
    </row>
    <row r="88" spans="1:7" ht="31.5" x14ac:dyDescent="0.25">
      <c r="A88" s="899">
        <v>84</v>
      </c>
      <c r="B88" s="668" t="s">
        <v>1914</v>
      </c>
      <c r="C88" s="899" t="s">
        <v>3136</v>
      </c>
      <c r="D88" s="899" t="s">
        <v>74</v>
      </c>
      <c r="E88" s="637">
        <v>14.2</v>
      </c>
      <c r="F88" s="899" t="s">
        <v>3191</v>
      </c>
      <c r="G88" s="903" t="s">
        <v>3149</v>
      </c>
    </row>
    <row r="89" spans="1:7" ht="31.5" x14ac:dyDescent="0.25">
      <c r="A89" s="899">
        <v>85</v>
      </c>
      <c r="B89" s="668" t="s">
        <v>1914</v>
      </c>
      <c r="C89" s="899" t="s">
        <v>3137</v>
      </c>
      <c r="D89" s="899" t="s">
        <v>74</v>
      </c>
      <c r="E89" s="637">
        <v>15.1</v>
      </c>
      <c r="F89" s="899" t="s">
        <v>3194</v>
      </c>
      <c r="G89" s="903" t="s">
        <v>3149</v>
      </c>
    </row>
    <row r="90" spans="1:7" ht="31.5" x14ac:dyDescent="0.25">
      <c r="A90" s="899">
        <v>86</v>
      </c>
      <c r="B90" s="668" t="s">
        <v>1914</v>
      </c>
      <c r="C90" s="899" t="s">
        <v>3138</v>
      </c>
      <c r="D90" s="899" t="s">
        <v>74</v>
      </c>
      <c r="E90" s="637">
        <v>14.8</v>
      </c>
      <c r="F90" s="899" t="s">
        <v>3196</v>
      </c>
      <c r="G90" s="903" t="s">
        <v>3149</v>
      </c>
    </row>
    <row r="91" spans="1:7" ht="31.5" x14ac:dyDescent="0.25">
      <c r="A91" s="899">
        <v>87</v>
      </c>
      <c r="B91" s="668" t="s">
        <v>1914</v>
      </c>
      <c r="C91" s="899" t="s">
        <v>3139</v>
      </c>
      <c r="D91" s="899" t="s">
        <v>74</v>
      </c>
      <c r="E91" s="900">
        <v>18.5</v>
      </c>
      <c r="F91" s="899" t="s">
        <v>26</v>
      </c>
      <c r="G91" s="903" t="s">
        <v>3149</v>
      </c>
    </row>
    <row r="92" spans="1:7" ht="31.5" x14ac:dyDescent="0.25">
      <c r="A92" s="899">
        <v>88</v>
      </c>
      <c r="B92" s="668" t="s">
        <v>1914</v>
      </c>
      <c r="C92" s="899" t="s">
        <v>296</v>
      </c>
      <c r="D92" s="899" t="s">
        <v>74</v>
      </c>
      <c r="E92" s="900">
        <v>18.5</v>
      </c>
      <c r="F92" s="899" t="s">
        <v>26</v>
      </c>
      <c r="G92" s="903" t="s">
        <v>3149</v>
      </c>
    </row>
    <row r="93" spans="1:7" ht="31.5" x14ac:dyDescent="0.25">
      <c r="A93" s="899">
        <v>89</v>
      </c>
      <c r="B93" s="668" t="s">
        <v>1914</v>
      </c>
      <c r="C93" s="899" t="s">
        <v>3140</v>
      </c>
      <c r="D93" s="899" t="s">
        <v>74</v>
      </c>
      <c r="E93" s="900">
        <v>17.8</v>
      </c>
      <c r="F93" s="899" t="s">
        <v>3199</v>
      </c>
      <c r="G93" s="903" t="s">
        <v>3149</v>
      </c>
    </row>
    <row r="94" spans="1:7" ht="31.5" x14ac:dyDescent="0.25">
      <c r="A94" s="899">
        <v>90</v>
      </c>
      <c r="B94" s="668" t="s">
        <v>1914</v>
      </c>
      <c r="C94" s="899" t="s">
        <v>3141</v>
      </c>
      <c r="D94" s="899" t="s">
        <v>74</v>
      </c>
      <c r="E94" s="900">
        <v>17.8</v>
      </c>
      <c r="F94" s="899" t="s">
        <v>3198</v>
      </c>
      <c r="G94" s="903" t="s">
        <v>3149</v>
      </c>
    </row>
    <row r="95" spans="1:7" ht="31.5" x14ac:dyDescent="0.25">
      <c r="A95" s="899">
        <v>91</v>
      </c>
      <c r="B95" s="668" t="s">
        <v>1914</v>
      </c>
      <c r="C95" s="899" t="s">
        <v>297</v>
      </c>
      <c r="D95" s="899" t="s">
        <v>74</v>
      </c>
      <c r="E95" s="900">
        <v>34</v>
      </c>
      <c r="F95" s="899" t="s">
        <v>26</v>
      </c>
      <c r="G95" s="903" t="s">
        <v>3149</v>
      </c>
    </row>
    <row r="96" spans="1:7" ht="31.5" x14ac:dyDescent="0.25">
      <c r="A96" s="899">
        <v>92</v>
      </c>
      <c r="B96" s="668" t="s">
        <v>1914</v>
      </c>
      <c r="C96" s="899" t="s">
        <v>3142</v>
      </c>
      <c r="D96" s="899" t="s">
        <v>74</v>
      </c>
      <c r="E96" s="900">
        <v>7.9</v>
      </c>
      <c r="F96" s="899" t="s">
        <v>3193</v>
      </c>
      <c r="G96" s="903" t="s">
        <v>3149</v>
      </c>
    </row>
    <row r="97" spans="1:7" ht="31.5" x14ac:dyDescent="0.25">
      <c r="A97" s="899">
        <v>93</v>
      </c>
      <c r="B97" s="668" t="s">
        <v>1914</v>
      </c>
      <c r="C97" s="899" t="s">
        <v>298</v>
      </c>
      <c r="D97" s="899" t="s">
        <v>74</v>
      </c>
      <c r="E97" s="900">
        <v>14.5</v>
      </c>
      <c r="F97" s="899" t="s">
        <v>26</v>
      </c>
      <c r="G97" s="903" t="s">
        <v>3149</v>
      </c>
    </row>
    <row r="98" spans="1:7" ht="31.5" x14ac:dyDescent="0.25">
      <c r="A98" s="899">
        <v>94</v>
      </c>
      <c r="B98" s="668" t="s">
        <v>1914</v>
      </c>
      <c r="C98" s="899" t="s">
        <v>299</v>
      </c>
      <c r="D98" s="899" t="s">
        <v>74</v>
      </c>
      <c r="E98" s="900">
        <v>14.7</v>
      </c>
      <c r="F98" s="899" t="s">
        <v>26</v>
      </c>
      <c r="G98" s="903" t="s">
        <v>3149</v>
      </c>
    </row>
    <row r="99" spans="1:7" ht="31.5" x14ac:dyDescent="0.25">
      <c r="A99" s="899">
        <v>95</v>
      </c>
      <c r="B99" s="668" t="s">
        <v>1914</v>
      </c>
      <c r="C99" s="899" t="s">
        <v>3143</v>
      </c>
      <c r="D99" s="899" t="s">
        <v>74</v>
      </c>
      <c r="E99" s="900">
        <v>27.6</v>
      </c>
      <c r="F99" s="899" t="s">
        <v>3189</v>
      </c>
      <c r="G99" s="903" t="s">
        <v>3149</v>
      </c>
    </row>
    <row r="100" spans="1:7" ht="31.5" x14ac:dyDescent="0.25">
      <c r="A100" s="899">
        <v>96</v>
      </c>
      <c r="B100" s="668" t="s">
        <v>1914</v>
      </c>
      <c r="C100" s="899" t="s">
        <v>3144</v>
      </c>
      <c r="D100" s="899" t="s">
        <v>74</v>
      </c>
      <c r="E100" s="900">
        <v>18.2</v>
      </c>
      <c r="F100" s="899" t="s">
        <v>3192</v>
      </c>
      <c r="G100" s="903" t="s">
        <v>3149</v>
      </c>
    </row>
    <row r="101" spans="1:7" ht="31.5" x14ac:dyDescent="0.25">
      <c r="A101" s="899">
        <v>97</v>
      </c>
      <c r="B101" s="668" t="s">
        <v>1914</v>
      </c>
      <c r="C101" s="899" t="s">
        <v>3145</v>
      </c>
      <c r="D101" s="899" t="s">
        <v>74</v>
      </c>
      <c r="E101" s="900">
        <v>17.8</v>
      </c>
      <c r="F101" s="899" t="s">
        <v>3200</v>
      </c>
      <c r="G101" s="903" t="s">
        <v>3149</v>
      </c>
    </row>
    <row r="102" spans="1:7" ht="31.5" x14ac:dyDescent="0.25">
      <c r="A102" s="899">
        <v>98</v>
      </c>
      <c r="B102" s="668" t="s">
        <v>1914</v>
      </c>
      <c r="C102" s="899" t="s">
        <v>3146</v>
      </c>
      <c r="D102" s="899" t="s">
        <v>74</v>
      </c>
      <c r="E102" s="900">
        <v>17.899999999999999</v>
      </c>
      <c r="F102" s="899" t="s">
        <v>3197</v>
      </c>
      <c r="G102" s="903" t="s">
        <v>3149</v>
      </c>
    </row>
    <row r="103" spans="1:7" ht="31.5" x14ac:dyDescent="0.25">
      <c r="A103" s="899">
        <v>99</v>
      </c>
      <c r="B103" s="668" t="s">
        <v>1914</v>
      </c>
      <c r="C103" s="899" t="s">
        <v>3147</v>
      </c>
      <c r="D103" s="899" t="s">
        <v>74</v>
      </c>
      <c r="E103" s="900">
        <v>11.9</v>
      </c>
      <c r="F103" s="899" t="s">
        <v>3195</v>
      </c>
      <c r="G103" s="903" t="s">
        <v>3149</v>
      </c>
    </row>
    <row r="104" spans="1:7" ht="31.5" x14ac:dyDescent="0.25">
      <c r="A104" s="899">
        <v>100</v>
      </c>
      <c r="B104" s="668" t="s">
        <v>1914</v>
      </c>
      <c r="C104" s="899" t="s">
        <v>3148</v>
      </c>
      <c r="D104" s="899" t="s">
        <v>74</v>
      </c>
      <c r="E104" s="900">
        <v>35.799999999999997</v>
      </c>
      <c r="F104" s="899" t="s">
        <v>3190</v>
      </c>
      <c r="G104" s="903" t="s">
        <v>3149</v>
      </c>
    </row>
    <row r="105" spans="1:7" ht="31.5" x14ac:dyDescent="0.25">
      <c r="A105" s="899">
        <v>101</v>
      </c>
      <c r="B105" s="668" t="s">
        <v>1914</v>
      </c>
      <c r="C105" s="899" t="s">
        <v>3239</v>
      </c>
      <c r="D105" s="899" t="s">
        <v>74</v>
      </c>
      <c r="E105" s="900">
        <v>14.5</v>
      </c>
      <c r="F105" s="899" t="s">
        <v>26</v>
      </c>
      <c r="G105" s="903" t="s">
        <v>3149</v>
      </c>
    </row>
    <row r="106" spans="1:7" ht="31.5" x14ac:dyDescent="0.25">
      <c r="A106" s="899">
        <v>102</v>
      </c>
      <c r="B106" s="668" t="s">
        <v>1914</v>
      </c>
      <c r="C106" s="899" t="s">
        <v>3207</v>
      </c>
      <c r="D106" s="899" t="s">
        <v>74</v>
      </c>
      <c r="E106" s="900">
        <v>17.2</v>
      </c>
      <c r="F106" s="899" t="s">
        <v>3221</v>
      </c>
      <c r="G106" s="903" t="s">
        <v>3149</v>
      </c>
    </row>
    <row r="107" spans="1:7" ht="31.5" x14ac:dyDescent="0.25">
      <c r="A107" s="899">
        <v>103</v>
      </c>
      <c r="B107" s="668" t="s">
        <v>1914</v>
      </c>
      <c r="C107" s="899" t="s">
        <v>3201</v>
      </c>
      <c r="D107" s="899" t="s">
        <v>74</v>
      </c>
      <c r="E107" s="900">
        <v>16.8</v>
      </c>
      <c r="F107" s="899" t="s">
        <v>3213</v>
      </c>
      <c r="G107" s="903" t="s">
        <v>3149</v>
      </c>
    </row>
    <row r="108" spans="1:7" ht="31.5" x14ac:dyDescent="0.25">
      <c r="A108" s="899">
        <v>104</v>
      </c>
      <c r="B108" s="668" t="s">
        <v>1914</v>
      </c>
      <c r="C108" s="899" t="s">
        <v>3202</v>
      </c>
      <c r="D108" s="899" t="s">
        <v>74</v>
      </c>
      <c r="E108" s="900">
        <v>17</v>
      </c>
      <c r="F108" s="899" t="s">
        <v>3235</v>
      </c>
      <c r="G108" s="903" t="s">
        <v>3149</v>
      </c>
    </row>
    <row r="109" spans="1:7" ht="31.5" x14ac:dyDescent="0.25">
      <c r="A109" s="899">
        <v>105</v>
      </c>
      <c r="B109" s="668" t="s">
        <v>1914</v>
      </c>
      <c r="C109" s="899" t="s">
        <v>3203</v>
      </c>
      <c r="D109" s="899" t="s">
        <v>74</v>
      </c>
      <c r="E109" s="900">
        <v>43</v>
      </c>
      <c r="F109" s="899" t="s">
        <v>3208</v>
      </c>
      <c r="G109" s="903" t="s">
        <v>3149</v>
      </c>
    </row>
    <row r="110" spans="1:7" ht="31.5" x14ac:dyDescent="0.25">
      <c r="A110" s="899">
        <v>106</v>
      </c>
      <c r="B110" s="668" t="s">
        <v>1914</v>
      </c>
      <c r="C110" s="899" t="s">
        <v>3204</v>
      </c>
      <c r="D110" s="899" t="s">
        <v>74</v>
      </c>
      <c r="E110" s="900">
        <v>9</v>
      </c>
      <c r="F110" s="899" t="s">
        <v>3216</v>
      </c>
      <c r="G110" s="903" t="s">
        <v>3149</v>
      </c>
    </row>
    <row r="111" spans="1:7" ht="31.5" x14ac:dyDescent="0.25">
      <c r="A111" s="899">
        <v>107</v>
      </c>
      <c r="B111" s="668" t="s">
        <v>1914</v>
      </c>
      <c r="C111" s="899" t="s">
        <v>3205</v>
      </c>
      <c r="D111" s="899" t="s">
        <v>74</v>
      </c>
      <c r="E111" s="900">
        <v>26</v>
      </c>
      <c r="F111" s="899" t="s">
        <v>3215</v>
      </c>
      <c r="G111" s="903" t="s">
        <v>3149</v>
      </c>
    </row>
    <row r="112" spans="1:7" ht="31.5" x14ac:dyDescent="0.25">
      <c r="A112" s="899">
        <v>108</v>
      </c>
      <c r="B112" s="668" t="s">
        <v>1914</v>
      </c>
      <c r="C112" s="899" t="s">
        <v>3206</v>
      </c>
      <c r="D112" s="899" t="s">
        <v>74</v>
      </c>
      <c r="E112" s="900">
        <v>33.700000000000003</v>
      </c>
      <c r="F112" s="899" t="s">
        <v>3211</v>
      </c>
      <c r="G112" s="903" t="s">
        <v>3149</v>
      </c>
    </row>
    <row r="113" spans="1:7" ht="31.5" x14ac:dyDescent="0.25">
      <c r="A113" s="899">
        <v>109</v>
      </c>
      <c r="B113" s="668" t="s">
        <v>1914</v>
      </c>
      <c r="C113" s="899" t="s">
        <v>3166</v>
      </c>
      <c r="D113" s="899" t="s">
        <v>74</v>
      </c>
      <c r="E113" s="900">
        <v>33.5</v>
      </c>
      <c r="F113" s="899" t="s">
        <v>3209</v>
      </c>
      <c r="G113" s="903" t="s">
        <v>3149</v>
      </c>
    </row>
    <row r="114" spans="1:7" ht="31.5" x14ac:dyDescent="0.25">
      <c r="A114" s="899">
        <v>110</v>
      </c>
      <c r="B114" s="668" t="s">
        <v>1914</v>
      </c>
      <c r="C114" s="899" t="s">
        <v>3167</v>
      </c>
      <c r="D114" s="899" t="s">
        <v>74</v>
      </c>
      <c r="E114" s="900">
        <v>18.399999999999999</v>
      </c>
      <c r="F114" s="899" t="s">
        <v>3236</v>
      </c>
      <c r="G114" s="903" t="s">
        <v>3149</v>
      </c>
    </row>
    <row r="115" spans="1:7" ht="31.5" x14ac:dyDescent="0.25">
      <c r="A115" s="899">
        <v>111</v>
      </c>
      <c r="B115" s="668" t="s">
        <v>1914</v>
      </c>
      <c r="C115" s="899" t="s">
        <v>3168</v>
      </c>
      <c r="D115" s="899" t="s">
        <v>74</v>
      </c>
      <c r="E115" s="900">
        <v>16</v>
      </c>
      <c r="F115" s="899" t="s">
        <v>3214</v>
      </c>
      <c r="G115" s="903" t="s">
        <v>3149</v>
      </c>
    </row>
    <row r="116" spans="1:7" ht="31.5" x14ac:dyDescent="0.25">
      <c r="A116" s="899">
        <v>112</v>
      </c>
      <c r="B116" s="668" t="s">
        <v>1914</v>
      </c>
      <c r="C116" s="899" t="s">
        <v>3169</v>
      </c>
      <c r="D116" s="899" t="s">
        <v>74</v>
      </c>
      <c r="E116" s="900">
        <v>23.6</v>
      </c>
      <c r="F116" s="899" t="s">
        <v>3232</v>
      </c>
      <c r="G116" s="903" t="s">
        <v>3149</v>
      </c>
    </row>
    <row r="117" spans="1:7" ht="31.5" x14ac:dyDescent="0.25">
      <c r="A117" s="899">
        <v>113</v>
      </c>
      <c r="B117" s="668" t="s">
        <v>1914</v>
      </c>
      <c r="C117" s="899" t="s">
        <v>3227</v>
      </c>
      <c r="D117" s="899" t="s">
        <v>74</v>
      </c>
      <c r="E117" s="900">
        <v>27.2</v>
      </c>
      <c r="F117" s="899" t="s">
        <v>3228</v>
      </c>
      <c r="G117" s="903" t="s">
        <v>3149</v>
      </c>
    </row>
    <row r="118" spans="1:7" ht="31.5" x14ac:dyDescent="0.25">
      <c r="A118" s="899">
        <v>114</v>
      </c>
      <c r="B118" s="668" t="s">
        <v>1914</v>
      </c>
      <c r="C118" s="899" t="s">
        <v>3170</v>
      </c>
      <c r="D118" s="899" t="s">
        <v>74</v>
      </c>
      <c r="E118" s="900">
        <v>8.4</v>
      </c>
      <c r="F118" s="899" t="s">
        <v>3223</v>
      </c>
      <c r="G118" s="903" t="s">
        <v>3149</v>
      </c>
    </row>
    <row r="119" spans="1:7" ht="31.5" x14ac:dyDescent="0.25">
      <c r="A119" s="899">
        <v>115</v>
      </c>
      <c r="B119" s="668" t="s">
        <v>1914</v>
      </c>
      <c r="C119" s="899" t="s">
        <v>3171</v>
      </c>
      <c r="D119" s="899" t="s">
        <v>74</v>
      </c>
      <c r="E119" s="900">
        <v>10</v>
      </c>
      <c r="F119" s="899" t="s">
        <v>3237</v>
      </c>
      <c r="G119" s="903" t="s">
        <v>3149</v>
      </c>
    </row>
    <row r="120" spans="1:7" ht="31.5" x14ac:dyDescent="0.25">
      <c r="A120" s="899">
        <v>116</v>
      </c>
      <c r="B120" s="668" t="s">
        <v>1914</v>
      </c>
      <c r="C120" s="899" t="s">
        <v>3172</v>
      </c>
      <c r="D120" s="899" t="s">
        <v>74</v>
      </c>
      <c r="E120" s="900">
        <v>26.4</v>
      </c>
      <c r="F120" s="899" t="s">
        <v>3219</v>
      </c>
      <c r="G120" s="903" t="s">
        <v>3149</v>
      </c>
    </row>
    <row r="121" spans="1:7" ht="31.5" x14ac:dyDescent="0.25">
      <c r="A121" s="899">
        <v>117</v>
      </c>
      <c r="B121" s="668" t="s">
        <v>1914</v>
      </c>
      <c r="C121" s="899" t="s">
        <v>3150</v>
      </c>
      <c r="D121" s="899" t="s">
        <v>74</v>
      </c>
      <c r="E121" s="900">
        <v>16.5</v>
      </c>
      <c r="F121" s="899" t="s">
        <v>3210</v>
      </c>
      <c r="G121" s="903" t="s">
        <v>3149</v>
      </c>
    </row>
    <row r="122" spans="1:7" ht="31.5" x14ac:dyDescent="0.25">
      <c r="A122" s="899">
        <v>118</v>
      </c>
      <c r="B122" s="668" t="s">
        <v>1914</v>
      </c>
      <c r="C122" s="899" t="s">
        <v>3151</v>
      </c>
      <c r="D122" s="899" t="s">
        <v>74</v>
      </c>
      <c r="E122" s="637">
        <v>18.100000000000001</v>
      </c>
      <c r="F122" s="899" t="s">
        <v>3217</v>
      </c>
      <c r="G122" s="903" t="s">
        <v>3149</v>
      </c>
    </row>
    <row r="123" spans="1:7" ht="31.5" x14ac:dyDescent="0.25">
      <c r="A123" s="899">
        <v>119</v>
      </c>
      <c r="B123" s="668" t="s">
        <v>1914</v>
      </c>
      <c r="C123" s="899" t="s">
        <v>3152</v>
      </c>
      <c r="D123" s="899" t="s">
        <v>74</v>
      </c>
      <c r="E123" s="637">
        <v>17.100000000000001</v>
      </c>
      <c r="F123" s="899" t="s">
        <v>3230</v>
      </c>
      <c r="G123" s="903" t="s">
        <v>3149</v>
      </c>
    </row>
    <row r="124" spans="1:7" ht="31.5" x14ac:dyDescent="0.25">
      <c r="A124" s="899">
        <v>120</v>
      </c>
      <c r="B124" s="668" t="s">
        <v>1914</v>
      </c>
      <c r="C124" s="899" t="s">
        <v>3153</v>
      </c>
      <c r="D124" s="899" t="s">
        <v>74</v>
      </c>
      <c r="E124" s="637">
        <v>16.8</v>
      </c>
      <c r="F124" s="899" t="s">
        <v>3224</v>
      </c>
      <c r="G124" s="903" t="s">
        <v>3149</v>
      </c>
    </row>
    <row r="125" spans="1:7" ht="31.5" x14ac:dyDescent="0.25">
      <c r="A125" s="899">
        <v>121</v>
      </c>
      <c r="B125" s="668" t="s">
        <v>1914</v>
      </c>
      <c r="C125" s="899" t="s">
        <v>3154</v>
      </c>
      <c r="D125" s="899" t="s">
        <v>74</v>
      </c>
      <c r="E125" s="637">
        <v>18.100000000000001</v>
      </c>
      <c r="F125" s="899" t="s">
        <v>3226</v>
      </c>
      <c r="G125" s="903" t="s">
        <v>3149</v>
      </c>
    </row>
    <row r="126" spans="1:7" ht="31.5" x14ac:dyDescent="0.25">
      <c r="A126" s="899">
        <v>122</v>
      </c>
      <c r="B126" s="668" t="s">
        <v>1914</v>
      </c>
      <c r="C126" s="899" t="s">
        <v>3155</v>
      </c>
      <c r="D126" s="899" t="s">
        <v>74</v>
      </c>
      <c r="E126" s="637">
        <v>13.3</v>
      </c>
      <c r="F126" s="899" t="s">
        <v>3229</v>
      </c>
      <c r="G126" s="903" t="s">
        <v>3149</v>
      </c>
    </row>
    <row r="127" spans="1:7" ht="31.5" x14ac:dyDescent="0.25">
      <c r="A127" s="899">
        <v>123</v>
      </c>
      <c r="B127" s="668" t="s">
        <v>1914</v>
      </c>
      <c r="C127" s="899" t="s">
        <v>302</v>
      </c>
      <c r="D127" s="899" t="s">
        <v>74</v>
      </c>
      <c r="E127" s="900">
        <v>18.7</v>
      </c>
      <c r="F127" s="899" t="s">
        <v>2410</v>
      </c>
      <c r="G127" s="903" t="s">
        <v>3149</v>
      </c>
    </row>
    <row r="128" spans="1:7" ht="31.5" x14ac:dyDescent="0.25">
      <c r="A128" s="899">
        <v>124</v>
      </c>
      <c r="B128" s="668" t="s">
        <v>1914</v>
      </c>
      <c r="C128" s="899" t="s">
        <v>3156</v>
      </c>
      <c r="D128" s="899" t="s">
        <v>74</v>
      </c>
      <c r="E128" s="900">
        <v>16.8</v>
      </c>
      <c r="F128" s="899" t="s">
        <v>3218</v>
      </c>
      <c r="G128" s="903" t="s">
        <v>3149</v>
      </c>
    </row>
    <row r="129" spans="1:26" ht="31.5" x14ac:dyDescent="0.25">
      <c r="A129" s="899">
        <v>125</v>
      </c>
      <c r="B129" s="668" t="s">
        <v>1914</v>
      </c>
      <c r="C129" s="899" t="s">
        <v>3157</v>
      </c>
      <c r="D129" s="899" t="s">
        <v>74</v>
      </c>
      <c r="E129" s="900">
        <v>17</v>
      </c>
      <c r="F129" s="899" t="s">
        <v>3238</v>
      </c>
      <c r="G129" s="903" t="s">
        <v>3149</v>
      </c>
    </row>
    <row r="130" spans="1:26" ht="31.5" x14ac:dyDescent="0.25">
      <c r="A130" s="899">
        <v>126</v>
      </c>
      <c r="B130" s="668" t="s">
        <v>1914</v>
      </c>
      <c r="C130" s="899" t="s">
        <v>3158</v>
      </c>
      <c r="D130" s="899" t="s">
        <v>74</v>
      </c>
      <c r="E130" s="900">
        <v>16.5</v>
      </c>
      <c r="F130" s="899" t="s">
        <v>3212</v>
      </c>
      <c r="G130" s="903" t="s">
        <v>3149</v>
      </c>
    </row>
    <row r="131" spans="1:26" ht="31.5" x14ac:dyDescent="0.25">
      <c r="A131" s="899">
        <v>127</v>
      </c>
      <c r="B131" s="668" t="s">
        <v>1914</v>
      </c>
      <c r="C131" s="899" t="s">
        <v>3159</v>
      </c>
      <c r="D131" s="899" t="s">
        <v>74</v>
      </c>
      <c r="E131" s="900">
        <v>16.899999999999999</v>
      </c>
      <c r="F131" s="899" t="s">
        <v>3220</v>
      </c>
      <c r="G131" s="903" t="s">
        <v>3149</v>
      </c>
    </row>
    <row r="132" spans="1:26" ht="31.5" x14ac:dyDescent="0.25">
      <c r="A132" s="899">
        <v>128</v>
      </c>
      <c r="B132" s="668" t="s">
        <v>1914</v>
      </c>
      <c r="C132" s="899" t="s">
        <v>3160</v>
      </c>
      <c r="D132" s="899" t="s">
        <v>74</v>
      </c>
      <c r="E132" s="900">
        <v>16.899999999999999</v>
      </c>
      <c r="F132" s="899" t="s">
        <v>3874</v>
      </c>
      <c r="G132" s="903" t="s">
        <v>3149</v>
      </c>
    </row>
    <row r="133" spans="1:26" ht="31.5" x14ac:dyDescent="0.25">
      <c r="A133" s="899">
        <v>129</v>
      </c>
      <c r="B133" s="668" t="s">
        <v>1914</v>
      </c>
      <c r="C133" s="899" t="s">
        <v>3161</v>
      </c>
      <c r="D133" s="899" t="s">
        <v>74</v>
      </c>
      <c r="E133" s="900">
        <v>16.5</v>
      </c>
      <c r="F133" s="899" t="s">
        <v>3231</v>
      </c>
      <c r="G133" s="903" t="s">
        <v>3149</v>
      </c>
    </row>
    <row r="134" spans="1:26" ht="31.5" x14ac:dyDescent="0.25">
      <c r="A134" s="899">
        <v>130</v>
      </c>
      <c r="B134" s="668" t="s">
        <v>1914</v>
      </c>
      <c r="C134" s="899" t="s">
        <v>3162</v>
      </c>
      <c r="D134" s="899" t="s">
        <v>74</v>
      </c>
      <c r="E134" s="900">
        <v>17</v>
      </c>
      <c r="F134" s="899" t="s">
        <v>3233</v>
      </c>
      <c r="G134" s="903" t="s">
        <v>3149</v>
      </c>
    </row>
    <row r="135" spans="1:26" ht="31.5" x14ac:dyDescent="0.25">
      <c r="A135" s="899">
        <v>131</v>
      </c>
      <c r="B135" s="668" t="s">
        <v>1914</v>
      </c>
      <c r="C135" s="899" t="s">
        <v>3163</v>
      </c>
      <c r="D135" s="899" t="s">
        <v>74</v>
      </c>
      <c r="E135" s="900">
        <v>17.3</v>
      </c>
      <c r="F135" s="899" t="s">
        <v>3225</v>
      </c>
      <c r="G135" s="903" t="s">
        <v>3149</v>
      </c>
    </row>
    <row r="136" spans="1:26" ht="31.5" x14ac:dyDescent="0.25">
      <c r="A136" s="899">
        <v>132</v>
      </c>
      <c r="B136" s="668" t="s">
        <v>1914</v>
      </c>
      <c r="C136" s="899" t="s">
        <v>3164</v>
      </c>
      <c r="D136" s="899" t="s">
        <v>74</v>
      </c>
      <c r="E136" s="900">
        <v>10.199999999999999</v>
      </c>
      <c r="F136" s="899" t="s">
        <v>3222</v>
      </c>
      <c r="G136" s="903" t="s">
        <v>3149</v>
      </c>
    </row>
    <row r="137" spans="1:26" ht="31.5" x14ac:dyDescent="0.25">
      <c r="A137" s="899">
        <v>133</v>
      </c>
      <c r="B137" s="668" t="s">
        <v>1914</v>
      </c>
      <c r="C137" s="899" t="s">
        <v>2411</v>
      </c>
      <c r="D137" s="899" t="s">
        <v>74</v>
      </c>
      <c r="E137" s="900">
        <v>9</v>
      </c>
      <c r="F137" s="899" t="s">
        <v>2412</v>
      </c>
      <c r="G137" s="903" t="s">
        <v>3149</v>
      </c>
    </row>
    <row r="138" spans="1:26" ht="31.5" x14ac:dyDescent="0.25">
      <c r="A138" s="899">
        <v>134</v>
      </c>
      <c r="B138" s="668" t="s">
        <v>1914</v>
      </c>
      <c r="C138" s="899" t="s">
        <v>3165</v>
      </c>
      <c r="D138" s="899" t="s">
        <v>74</v>
      </c>
      <c r="E138" s="637">
        <v>8.4</v>
      </c>
      <c r="F138" s="899" t="s">
        <v>3234</v>
      </c>
      <c r="G138" s="877" t="s">
        <v>3149</v>
      </c>
      <c r="H138" s="878"/>
      <c r="I138" s="906"/>
      <c r="J138" s="906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</row>
    <row r="139" spans="1:26" ht="31.5" x14ac:dyDescent="0.25">
      <c r="A139" s="899">
        <v>135</v>
      </c>
      <c r="B139" s="668" t="s">
        <v>3865</v>
      </c>
      <c r="C139" s="899" t="s">
        <v>3335</v>
      </c>
      <c r="D139" s="899" t="s">
        <v>74</v>
      </c>
      <c r="E139" s="637">
        <v>49.6</v>
      </c>
      <c r="F139" s="899" t="s">
        <v>3864</v>
      </c>
      <c r="G139" s="877" t="s">
        <v>3149</v>
      </c>
      <c r="H139" s="878"/>
      <c r="I139" s="906"/>
      <c r="J139" s="884"/>
      <c r="K139" s="906"/>
      <c r="L139" s="884"/>
      <c r="M139" s="906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</row>
    <row r="140" spans="1:26" ht="31.5" x14ac:dyDescent="0.25">
      <c r="A140" s="899">
        <v>136</v>
      </c>
      <c r="B140" s="668" t="s">
        <v>3865</v>
      </c>
      <c r="C140" s="899" t="s">
        <v>3336</v>
      </c>
      <c r="D140" s="899" t="s">
        <v>74</v>
      </c>
      <c r="E140" s="637">
        <v>48</v>
      </c>
      <c r="F140" s="899" t="s">
        <v>3866</v>
      </c>
      <c r="G140" s="877" t="s">
        <v>3149</v>
      </c>
      <c r="H140" s="878"/>
      <c r="I140" s="906"/>
      <c r="J140" s="884"/>
      <c r="K140" s="906"/>
      <c r="L140" s="884"/>
      <c r="M140" s="906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</row>
    <row r="141" spans="1:26" ht="31.5" x14ac:dyDescent="0.25">
      <c r="A141" s="899">
        <v>137</v>
      </c>
      <c r="B141" s="668" t="s">
        <v>3865</v>
      </c>
      <c r="C141" s="899" t="s">
        <v>3337</v>
      </c>
      <c r="D141" s="899" t="s">
        <v>74</v>
      </c>
      <c r="E141" s="637">
        <v>46.8</v>
      </c>
      <c r="F141" s="899" t="s">
        <v>3867</v>
      </c>
      <c r="G141" s="877" t="s">
        <v>3149</v>
      </c>
      <c r="H141" s="878"/>
      <c r="I141" s="906"/>
      <c r="J141" s="884"/>
      <c r="K141" s="906"/>
      <c r="L141" s="884"/>
      <c r="M141" s="906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</row>
    <row r="142" spans="1:26" ht="31.5" x14ac:dyDescent="0.25">
      <c r="A142" s="899">
        <v>138</v>
      </c>
      <c r="B142" s="668" t="s">
        <v>3865</v>
      </c>
      <c r="C142" s="899" t="s">
        <v>3338</v>
      </c>
      <c r="D142" s="899" t="s">
        <v>74</v>
      </c>
      <c r="E142" s="637">
        <v>45.1</v>
      </c>
      <c r="F142" s="899" t="s">
        <v>3868</v>
      </c>
      <c r="G142" s="877" t="s">
        <v>3149</v>
      </c>
      <c r="H142" s="878"/>
      <c r="I142" s="906"/>
      <c r="J142" s="884"/>
      <c r="K142" s="906"/>
      <c r="L142" s="884"/>
      <c r="M142" s="906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</row>
    <row r="143" spans="1:26" ht="31.5" x14ac:dyDescent="0.25">
      <c r="A143" s="899">
        <v>139</v>
      </c>
      <c r="B143" s="668" t="s">
        <v>3865</v>
      </c>
      <c r="C143" s="899" t="s">
        <v>3339</v>
      </c>
      <c r="D143" s="899" t="s">
        <v>74</v>
      </c>
      <c r="E143" s="637">
        <v>45.1</v>
      </c>
      <c r="F143" s="899" t="s">
        <v>3869</v>
      </c>
      <c r="G143" s="877" t="s">
        <v>3149</v>
      </c>
      <c r="H143" s="878"/>
      <c r="I143" s="906"/>
      <c r="J143" s="884"/>
      <c r="K143" s="906"/>
      <c r="L143" s="884"/>
      <c r="M143" s="906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</row>
    <row r="144" spans="1:26" ht="31.5" x14ac:dyDescent="0.25">
      <c r="A144" s="899">
        <v>140</v>
      </c>
      <c r="B144" s="668" t="s">
        <v>3865</v>
      </c>
      <c r="C144" s="899" t="s">
        <v>3340</v>
      </c>
      <c r="D144" s="899" t="s">
        <v>74</v>
      </c>
      <c r="E144" s="637">
        <v>45.1</v>
      </c>
      <c r="F144" s="899" t="s">
        <v>3870</v>
      </c>
      <c r="G144" s="877" t="s">
        <v>3149</v>
      </c>
      <c r="H144" s="878"/>
      <c r="I144" s="906"/>
      <c r="J144" s="884"/>
      <c r="K144" s="906"/>
      <c r="L144" s="884"/>
      <c r="M144" s="906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</row>
    <row r="145" spans="1:26" ht="31.5" x14ac:dyDescent="0.25">
      <c r="A145" s="899">
        <v>141</v>
      </c>
      <c r="B145" s="668" t="s">
        <v>3865</v>
      </c>
      <c r="C145" s="899" t="s">
        <v>3341</v>
      </c>
      <c r="D145" s="899" t="s">
        <v>74</v>
      </c>
      <c r="E145" s="637">
        <v>47.6</v>
      </c>
      <c r="F145" s="899" t="s">
        <v>3871</v>
      </c>
      <c r="G145" s="877" t="s">
        <v>3149</v>
      </c>
      <c r="H145" s="878"/>
      <c r="I145" s="906"/>
      <c r="J145" s="884"/>
      <c r="K145" s="906"/>
      <c r="L145" s="884"/>
      <c r="M145" s="906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</row>
    <row r="146" spans="1:26" ht="31.5" x14ac:dyDescent="0.25">
      <c r="A146" s="899">
        <v>142</v>
      </c>
      <c r="B146" s="668" t="s">
        <v>3865</v>
      </c>
      <c r="C146" s="899" t="s">
        <v>3342</v>
      </c>
      <c r="D146" s="899" t="s">
        <v>74</v>
      </c>
      <c r="E146" s="637">
        <v>32.4</v>
      </c>
      <c r="F146" s="899" t="s">
        <v>3872</v>
      </c>
      <c r="G146" s="877" t="s">
        <v>3149</v>
      </c>
      <c r="H146" s="906"/>
      <c r="I146" s="906"/>
      <c r="J146" s="884"/>
      <c r="K146" s="906"/>
      <c r="L146" s="884"/>
      <c r="M146" s="906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</row>
    <row r="147" spans="1:26" ht="47.25" x14ac:dyDescent="0.25">
      <c r="A147" s="899">
        <v>143</v>
      </c>
      <c r="B147" s="668" t="s">
        <v>65</v>
      </c>
      <c r="C147" s="898" t="s">
        <v>3311</v>
      </c>
      <c r="D147" s="899" t="s">
        <v>89</v>
      </c>
      <c r="E147" s="637">
        <v>26.6</v>
      </c>
      <c r="F147" s="899" t="s">
        <v>3279</v>
      </c>
      <c r="G147" s="877" t="s">
        <v>75</v>
      </c>
      <c r="H147" s="878"/>
      <c r="I147" s="906"/>
      <c r="J147" s="906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</row>
    <row r="148" spans="1:26" ht="47.25" x14ac:dyDescent="0.25">
      <c r="A148" s="899">
        <v>144</v>
      </c>
      <c r="B148" s="668" t="s">
        <v>65</v>
      </c>
      <c r="C148" s="898" t="s">
        <v>3312</v>
      </c>
      <c r="D148" s="899" t="s">
        <v>89</v>
      </c>
      <c r="E148" s="637">
        <v>33.1</v>
      </c>
      <c r="F148" s="899" t="s">
        <v>3280</v>
      </c>
      <c r="G148" s="903" t="s">
        <v>75</v>
      </c>
    </row>
    <row r="149" spans="1:26" ht="47.25" x14ac:dyDescent="0.25">
      <c r="A149" s="899">
        <v>145</v>
      </c>
      <c r="B149" s="668" t="s">
        <v>65</v>
      </c>
      <c r="C149" s="898" t="s">
        <v>3329</v>
      </c>
      <c r="D149" s="899" t="s">
        <v>89</v>
      </c>
      <c r="E149" s="637">
        <v>3943.3</v>
      </c>
      <c r="F149" s="899" t="s">
        <v>3330</v>
      </c>
      <c r="G149" s="903" t="s">
        <v>75</v>
      </c>
    </row>
    <row r="150" spans="1:26" ht="39" customHeight="1" x14ac:dyDescent="0.25">
      <c r="A150" s="899">
        <v>146</v>
      </c>
      <c r="B150" s="668" t="s">
        <v>655</v>
      </c>
      <c r="C150" s="898" t="s">
        <v>3879</v>
      </c>
      <c r="D150" s="899" t="s">
        <v>89</v>
      </c>
      <c r="E150" s="637">
        <v>929.4</v>
      </c>
      <c r="F150" s="899" t="s">
        <v>3880</v>
      </c>
      <c r="G150" s="903" t="s">
        <v>75</v>
      </c>
    </row>
    <row r="151" spans="1:26" ht="49.15" customHeight="1" x14ac:dyDescent="0.25">
      <c r="A151" s="899">
        <v>147</v>
      </c>
      <c r="B151" s="668" t="s">
        <v>2980</v>
      </c>
      <c r="C151" s="899" t="s">
        <v>3878</v>
      </c>
      <c r="D151" s="899" t="s">
        <v>89</v>
      </c>
      <c r="E151" s="637">
        <v>437.7</v>
      </c>
      <c r="F151" s="899" t="s">
        <v>2761</v>
      </c>
      <c r="G151" s="903" t="s">
        <v>2984</v>
      </c>
    </row>
    <row r="152" spans="1:26" s="886" customFormat="1" x14ac:dyDescent="0.25">
      <c r="A152" s="901"/>
      <c r="B152" s="901" t="s">
        <v>24</v>
      </c>
      <c r="C152" s="901"/>
      <c r="D152" s="885"/>
      <c r="E152" s="640">
        <f>SUM(E25:E151)</f>
        <v>16923.23</v>
      </c>
      <c r="F152" s="640" t="s">
        <v>26</v>
      </c>
      <c r="G152" s="640" t="s">
        <v>26</v>
      </c>
      <c r="H152" s="644"/>
      <c r="I152" s="880"/>
      <c r="J152" s="880"/>
    </row>
    <row r="153" spans="1:26" x14ac:dyDescent="0.25">
      <c r="A153" s="1151"/>
      <c r="B153" s="1151"/>
      <c r="C153" s="1151"/>
      <c r="D153" s="1151"/>
      <c r="E153" s="1151"/>
      <c r="F153" s="1151"/>
      <c r="G153" s="1151"/>
    </row>
    <row r="154" spans="1:26" x14ac:dyDescent="0.25">
      <c r="A154" s="1150" t="s">
        <v>3907</v>
      </c>
      <c r="B154" s="1150"/>
      <c r="C154" s="1150"/>
      <c r="D154" s="1150"/>
      <c r="E154" s="1150"/>
      <c r="F154" s="1150"/>
      <c r="G154" s="1150"/>
    </row>
    <row r="156" spans="1:26" ht="31.5" x14ac:dyDescent="0.25">
      <c r="A156" s="927">
        <v>1</v>
      </c>
      <c r="B156" s="668" t="s">
        <v>264</v>
      </c>
      <c r="C156" s="927" t="s">
        <v>282</v>
      </c>
      <c r="D156" s="927" t="s">
        <v>89</v>
      </c>
      <c r="E156" s="928">
        <v>41.12</v>
      </c>
      <c r="F156" s="927" t="s">
        <v>2251</v>
      </c>
      <c r="G156" s="927" t="s">
        <v>2078</v>
      </c>
    </row>
    <row r="157" spans="1:26" ht="47.25" x14ac:dyDescent="0.25">
      <c r="A157" s="927">
        <v>2</v>
      </c>
      <c r="B157" s="668" t="s">
        <v>266</v>
      </c>
      <c r="C157" s="927" t="s">
        <v>283</v>
      </c>
      <c r="D157" s="927" t="s">
        <v>74</v>
      </c>
      <c r="E157" s="928">
        <v>31.2</v>
      </c>
      <c r="F157" s="927" t="s">
        <v>2252</v>
      </c>
      <c r="G157" s="927" t="s">
        <v>2078</v>
      </c>
    </row>
    <row r="158" spans="1:26" ht="47.25" x14ac:dyDescent="0.25">
      <c r="A158" s="927">
        <v>3</v>
      </c>
      <c r="B158" s="668" t="s">
        <v>265</v>
      </c>
      <c r="C158" s="927" t="s">
        <v>284</v>
      </c>
      <c r="D158" s="927" t="s">
        <v>74</v>
      </c>
      <c r="E158" s="928">
        <v>31.2</v>
      </c>
      <c r="F158" s="927" t="s">
        <v>2253</v>
      </c>
      <c r="G158" s="927" t="s">
        <v>2078</v>
      </c>
    </row>
    <row r="159" spans="1:26" ht="31.5" x14ac:dyDescent="0.25">
      <c r="A159" s="927">
        <v>4</v>
      </c>
      <c r="B159" s="668" t="s">
        <v>267</v>
      </c>
      <c r="C159" s="927" t="s">
        <v>285</v>
      </c>
      <c r="D159" s="927" t="s">
        <v>74</v>
      </c>
      <c r="E159" s="928">
        <v>58.5</v>
      </c>
      <c r="F159" s="927" t="s">
        <v>1949</v>
      </c>
      <c r="G159" s="927" t="s">
        <v>2078</v>
      </c>
    </row>
    <row r="160" spans="1:26" ht="31.5" x14ac:dyDescent="0.25">
      <c r="A160" s="927">
        <v>5</v>
      </c>
      <c r="B160" s="668" t="s">
        <v>1095</v>
      </c>
      <c r="C160" s="927" t="s">
        <v>290</v>
      </c>
      <c r="D160" s="927" t="s">
        <v>74</v>
      </c>
      <c r="E160" s="928">
        <v>17.100000000000001</v>
      </c>
      <c r="F160" s="927" t="s">
        <v>3047</v>
      </c>
      <c r="G160" s="927" t="s">
        <v>2078</v>
      </c>
    </row>
    <row r="161" spans="1:7" ht="31.5" x14ac:dyDescent="0.25">
      <c r="A161" s="927">
        <v>6</v>
      </c>
      <c r="B161" s="668" t="s">
        <v>1096</v>
      </c>
      <c r="C161" s="927" t="s">
        <v>1018</v>
      </c>
      <c r="D161" s="927" t="s">
        <v>74</v>
      </c>
      <c r="E161" s="928">
        <v>18.7</v>
      </c>
      <c r="F161" s="927" t="s">
        <v>3045</v>
      </c>
      <c r="G161" s="927" t="s">
        <v>2078</v>
      </c>
    </row>
    <row r="162" spans="1:7" ht="31.5" x14ac:dyDescent="0.25">
      <c r="A162" s="927">
        <v>7</v>
      </c>
      <c r="B162" s="668" t="s">
        <v>281</v>
      </c>
      <c r="C162" s="927" t="s">
        <v>292</v>
      </c>
      <c r="D162" s="927" t="s">
        <v>74</v>
      </c>
      <c r="E162" s="928">
        <v>17.100000000000001</v>
      </c>
      <c r="F162" s="927" t="s">
        <v>3051</v>
      </c>
      <c r="G162" s="927" t="s">
        <v>2078</v>
      </c>
    </row>
    <row r="163" spans="1:7" ht="31.5" x14ac:dyDescent="0.25">
      <c r="A163" s="927">
        <v>8</v>
      </c>
      <c r="B163" s="668" t="s">
        <v>2407</v>
      </c>
      <c r="C163" s="927" t="s">
        <v>2408</v>
      </c>
      <c r="D163" s="927" t="s">
        <v>74</v>
      </c>
      <c r="E163" s="928">
        <v>9.1999999999999993</v>
      </c>
      <c r="F163" s="927" t="s">
        <v>3049</v>
      </c>
      <c r="G163" s="927" t="s">
        <v>2699</v>
      </c>
    </row>
    <row r="164" spans="1:7" ht="31.5" x14ac:dyDescent="0.25">
      <c r="A164" s="927">
        <v>9</v>
      </c>
      <c r="B164" s="668" t="s">
        <v>1092</v>
      </c>
      <c r="C164" s="927" t="s">
        <v>293</v>
      </c>
      <c r="D164" s="927" t="s">
        <v>74</v>
      </c>
      <c r="E164" s="928">
        <v>16</v>
      </c>
      <c r="F164" s="927" t="s">
        <v>3048</v>
      </c>
      <c r="G164" s="927" t="s">
        <v>2078</v>
      </c>
    </row>
    <row r="165" spans="1:7" ht="31.5" x14ac:dyDescent="0.25">
      <c r="A165" s="927">
        <v>10</v>
      </c>
      <c r="B165" s="668" t="s">
        <v>1093</v>
      </c>
      <c r="C165" s="927" t="s">
        <v>288</v>
      </c>
      <c r="D165" s="927" t="s">
        <v>74</v>
      </c>
      <c r="E165" s="928">
        <v>17.100000000000001</v>
      </c>
      <c r="F165" s="927" t="s">
        <v>3050</v>
      </c>
      <c r="G165" s="927" t="s">
        <v>2078</v>
      </c>
    </row>
    <row r="166" spans="1:7" ht="31.5" x14ac:dyDescent="0.25">
      <c r="A166" s="927">
        <v>11</v>
      </c>
      <c r="B166" s="668" t="s">
        <v>1097</v>
      </c>
      <c r="C166" s="927" t="s">
        <v>291</v>
      </c>
      <c r="D166" s="927" t="s">
        <v>74</v>
      </c>
      <c r="E166" s="928">
        <v>47.2</v>
      </c>
      <c r="F166" s="927" t="s">
        <v>2409</v>
      </c>
      <c r="G166" s="927" t="s">
        <v>2078</v>
      </c>
    </row>
    <row r="167" spans="1:7" ht="31.5" x14ac:dyDescent="0.25">
      <c r="A167" s="927">
        <v>12</v>
      </c>
      <c r="B167" s="668" t="s">
        <v>1094</v>
      </c>
      <c r="C167" s="927" t="s">
        <v>289</v>
      </c>
      <c r="D167" s="927" t="s">
        <v>74</v>
      </c>
      <c r="E167" s="928">
        <v>9.4</v>
      </c>
      <c r="F167" s="927" t="s">
        <v>3046</v>
      </c>
      <c r="G167" s="927" t="s">
        <v>2078</v>
      </c>
    </row>
    <row r="168" spans="1:7" ht="31.5" x14ac:dyDescent="0.25">
      <c r="A168" s="927">
        <v>13</v>
      </c>
      <c r="B168" s="668" t="s">
        <v>265</v>
      </c>
      <c r="C168" s="927" t="s">
        <v>1098</v>
      </c>
      <c r="D168" s="927" t="s">
        <v>74</v>
      </c>
      <c r="E168" s="928">
        <v>39.93</v>
      </c>
      <c r="F168" s="927" t="s">
        <v>1931</v>
      </c>
      <c r="G168" s="927" t="s">
        <v>2078</v>
      </c>
    </row>
    <row r="169" spans="1:7" ht="31.5" x14ac:dyDescent="0.25">
      <c r="A169" s="927">
        <v>14</v>
      </c>
      <c r="B169" s="668" t="s">
        <v>267</v>
      </c>
      <c r="C169" s="927" t="s">
        <v>294</v>
      </c>
      <c r="D169" s="927" t="s">
        <v>74</v>
      </c>
      <c r="E169" s="928">
        <v>34.799999999999997</v>
      </c>
      <c r="F169" s="927" t="s">
        <v>1932</v>
      </c>
      <c r="G169" s="927" t="s">
        <v>2078</v>
      </c>
    </row>
    <row r="170" spans="1:7" ht="31.5" x14ac:dyDescent="0.25">
      <c r="A170" s="927">
        <v>15</v>
      </c>
      <c r="B170" s="668" t="s">
        <v>173</v>
      </c>
      <c r="C170" s="927" t="s">
        <v>412</v>
      </c>
      <c r="D170" s="927" t="s">
        <v>89</v>
      </c>
      <c r="E170" s="804">
        <v>34.700000000000003</v>
      </c>
      <c r="F170" s="927" t="s">
        <v>1037</v>
      </c>
      <c r="G170" s="927" t="s">
        <v>2078</v>
      </c>
    </row>
    <row r="171" spans="1:7" ht="31.5" x14ac:dyDescent="0.25">
      <c r="A171" s="927">
        <v>16</v>
      </c>
      <c r="B171" s="668" t="s">
        <v>272</v>
      </c>
      <c r="C171" s="927" t="s">
        <v>295</v>
      </c>
      <c r="D171" s="927" t="s">
        <v>74</v>
      </c>
      <c r="E171" s="928">
        <v>34.6</v>
      </c>
      <c r="F171" s="927" t="s">
        <v>1933</v>
      </c>
      <c r="G171" s="927" t="s">
        <v>2078</v>
      </c>
    </row>
    <row r="172" spans="1:7" ht="31.5" x14ac:dyDescent="0.25">
      <c r="A172" s="927">
        <v>17</v>
      </c>
      <c r="B172" s="668" t="s">
        <v>300</v>
      </c>
      <c r="C172" s="927" t="s">
        <v>301</v>
      </c>
      <c r="D172" s="927" t="s">
        <v>74</v>
      </c>
      <c r="E172" s="928">
        <v>57.2</v>
      </c>
      <c r="F172" s="927" t="s">
        <v>1966</v>
      </c>
      <c r="G172" s="927" t="s">
        <v>2078</v>
      </c>
    </row>
    <row r="173" spans="1:7" ht="31.5" x14ac:dyDescent="0.25">
      <c r="A173" s="927">
        <v>18</v>
      </c>
      <c r="B173" s="668" t="s">
        <v>274</v>
      </c>
      <c r="C173" s="927" t="s">
        <v>303</v>
      </c>
      <c r="D173" s="927" t="s">
        <v>74</v>
      </c>
      <c r="E173" s="928">
        <v>50.67</v>
      </c>
      <c r="F173" s="927" t="s">
        <v>622</v>
      </c>
      <c r="G173" s="927" t="s">
        <v>2078</v>
      </c>
    </row>
    <row r="174" spans="1:7" ht="47.25" x14ac:dyDescent="0.25">
      <c r="A174" s="927">
        <v>19</v>
      </c>
      <c r="B174" s="668" t="s">
        <v>266</v>
      </c>
      <c r="C174" s="927" t="s">
        <v>304</v>
      </c>
      <c r="D174" s="927" t="s">
        <v>74</v>
      </c>
      <c r="E174" s="928">
        <v>57.1</v>
      </c>
      <c r="F174" s="927" t="s">
        <v>815</v>
      </c>
      <c r="G174" s="927" t="s">
        <v>2077</v>
      </c>
    </row>
    <row r="175" spans="1:7" ht="63" x14ac:dyDescent="0.25">
      <c r="A175" s="927">
        <v>20</v>
      </c>
      <c r="B175" s="668" t="s">
        <v>278</v>
      </c>
      <c r="C175" s="927" t="s">
        <v>305</v>
      </c>
      <c r="D175" s="927" t="s">
        <v>2105</v>
      </c>
      <c r="E175" s="928">
        <v>47.9</v>
      </c>
      <c r="F175" s="474" t="s">
        <v>1019</v>
      </c>
      <c r="G175" s="927" t="s">
        <v>2078</v>
      </c>
    </row>
    <row r="176" spans="1:7" ht="31.5" x14ac:dyDescent="0.25">
      <c r="A176" s="927">
        <v>21</v>
      </c>
      <c r="B176" s="668" t="s">
        <v>279</v>
      </c>
      <c r="C176" s="927" t="s">
        <v>306</v>
      </c>
      <c r="D176" s="927" t="s">
        <v>74</v>
      </c>
      <c r="E176" s="928">
        <v>24.67</v>
      </c>
      <c r="F176" s="927" t="s">
        <v>26</v>
      </c>
      <c r="G176" s="927" t="s">
        <v>2078</v>
      </c>
    </row>
    <row r="177" spans="1:7" ht="31.5" x14ac:dyDescent="0.25">
      <c r="A177" s="927">
        <v>22</v>
      </c>
      <c r="B177" s="668" t="s">
        <v>263</v>
      </c>
      <c r="C177" s="927" t="s">
        <v>307</v>
      </c>
      <c r="D177" s="927" t="s">
        <v>74</v>
      </c>
      <c r="E177" s="928">
        <v>59.4</v>
      </c>
      <c r="F177" s="927" t="s">
        <v>1934</v>
      </c>
      <c r="G177" s="927" t="s">
        <v>2078</v>
      </c>
    </row>
    <row r="178" spans="1:7" ht="31.5" x14ac:dyDescent="0.25">
      <c r="A178" s="927">
        <v>23</v>
      </c>
      <c r="B178" s="668" t="s">
        <v>1908</v>
      </c>
      <c r="C178" s="927" t="s">
        <v>2249</v>
      </c>
      <c r="D178" s="927" t="s">
        <v>74</v>
      </c>
      <c r="E178" s="928">
        <v>19.600000000000001</v>
      </c>
      <c r="F178" s="927" t="s">
        <v>3898</v>
      </c>
      <c r="G178" s="927" t="s">
        <v>2078</v>
      </c>
    </row>
    <row r="179" spans="1:7" ht="31.5" x14ac:dyDescent="0.25">
      <c r="A179" s="927">
        <v>24</v>
      </c>
      <c r="B179" s="668" t="s">
        <v>277</v>
      </c>
      <c r="C179" s="927" t="s">
        <v>308</v>
      </c>
      <c r="D179" s="927" t="s">
        <v>74</v>
      </c>
      <c r="E179" s="928">
        <v>77.64</v>
      </c>
      <c r="F179" s="927" t="s">
        <v>26</v>
      </c>
      <c r="G179" s="927" t="s">
        <v>2078</v>
      </c>
    </row>
    <row r="180" spans="1:7" ht="31.5" x14ac:dyDescent="0.25">
      <c r="A180" s="927">
        <v>25</v>
      </c>
      <c r="B180" s="668" t="s">
        <v>280</v>
      </c>
      <c r="C180" s="927" t="s">
        <v>309</v>
      </c>
      <c r="D180" s="927" t="s">
        <v>74</v>
      </c>
      <c r="E180" s="928">
        <v>40.700000000000003</v>
      </c>
      <c r="F180" s="927" t="s">
        <v>2773</v>
      </c>
      <c r="G180" s="927" t="s">
        <v>2078</v>
      </c>
    </row>
    <row r="181" spans="1:7" ht="31.5" x14ac:dyDescent="0.25">
      <c r="A181" s="927">
        <v>26</v>
      </c>
      <c r="B181" s="668" t="s">
        <v>269</v>
      </c>
      <c r="C181" s="927" t="s">
        <v>310</v>
      </c>
      <c r="D181" s="927" t="s">
        <v>74</v>
      </c>
      <c r="E181" s="928">
        <v>21.9</v>
      </c>
      <c r="F181" s="927" t="s">
        <v>2774</v>
      </c>
      <c r="G181" s="927" t="s">
        <v>2078</v>
      </c>
    </row>
    <row r="182" spans="1:7" ht="31.5" x14ac:dyDescent="0.25">
      <c r="A182" s="927">
        <v>27</v>
      </c>
      <c r="B182" s="668" t="s">
        <v>270</v>
      </c>
      <c r="C182" s="927" t="s">
        <v>311</v>
      </c>
      <c r="D182" s="927" t="s">
        <v>74</v>
      </c>
      <c r="E182" s="928">
        <v>21.9</v>
      </c>
      <c r="F182" s="927" t="s">
        <v>3859</v>
      </c>
      <c r="G182" s="927" t="s">
        <v>2078</v>
      </c>
    </row>
    <row r="183" spans="1:7" ht="31.5" x14ac:dyDescent="0.25">
      <c r="A183" s="927">
        <v>28</v>
      </c>
      <c r="B183" s="668" t="s">
        <v>273</v>
      </c>
      <c r="C183" s="927" t="s">
        <v>312</v>
      </c>
      <c r="D183" s="927" t="s">
        <v>74</v>
      </c>
      <c r="E183" s="928">
        <v>26.4</v>
      </c>
      <c r="F183" s="927" t="s">
        <v>3858</v>
      </c>
      <c r="G183" s="927" t="s">
        <v>2078</v>
      </c>
    </row>
    <row r="184" spans="1:7" ht="31.5" x14ac:dyDescent="0.25">
      <c r="A184" s="927">
        <v>29</v>
      </c>
      <c r="B184" s="668" t="s">
        <v>279</v>
      </c>
      <c r="C184" s="927" t="s">
        <v>313</v>
      </c>
      <c r="D184" s="927" t="s">
        <v>74</v>
      </c>
      <c r="E184" s="928">
        <v>21.9</v>
      </c>
      <c r="F184" s="927" t="s">
        <v>3857</v>
      </c>
      <c r="G184" s="927" t="s">
        <v>2078</v>
      </c>
    </row>
    <row r="185" spans="1:7" ht="31.5" x14ac:dyDescent="0.25">
      <c r="A185" s="927">
        <v>30</v>
      </c>
      <c r="B185" s="668" t="s">
        <v>281</v>
      </c>
      <c r="C185" s="927" t="s">
        <v>314</v>
      </c>
      <c r="D185" s="927" t="s">
        <v>74</v>
      </c>
      <c r="E185" s="928">
        <v>21.9</v>
      </c>
      <c r="F185" s="927" t="s">
        <v>3856</v>
      </c>
      <c r="G185" s="927" t="s">
        <v>2078</v>
      </c>
    </row>
    <row r="186" spans="1:7" ht="31.5" x14ac:dyDescent="0.25">
      <c r="A186" s="927">
        <v>31</v>
      </c>
      <c r="B186" s="668" t="s">
        <v>275</v>
      </c>
      <c r="C186" s="927" t="s">
        <v>315</v>
      </c>
      <c r="D186" s="927" t="s">
        <v>74</v>
      </c>
      <c r="E186" s="928">
        <v>21.9</v>
      </c>
      <c r="F186" s="927" t="s">
        <v>2775</v>
      </c>
      <c r="G186" s="927" t="s">
        <v>2078</v>
      </c>
    </row>
    <row r="187" spans="1:7" ht="31.5" x14ac:dyDescent="0.25">
      <c r="A187" s="927">
        <v>32</v>
      </c>
      <c r="B187" s="668" t="s">
        <v>300</v>
      </c>
      <c r="C187" s="927" t="s">
        <v>318</v>
      </c>
      <c r="D187" s="927" t="s">
        <v>74</v>
      </c>
      <c r="E187" s="928">
        <v>23.3</v>
      </c>
      <c r="F187" s="927" t="s">
        <v>2776</v>
      </c>
      <c r="G187" s="927" t="s">
        <v>2078</v>
      </c>
    </row>
    <row r="188" spans="1:7" ht="31.5" x14ac:dyDescent="0.25">
      <c r="A188" s="927">
        <v>33</v>
      </c>
      <c r="B188" s="668" t="s">
        <v>300</v>
      </c>
      <c r="C188" s="927" t="s">
        <v>319</v>
      </c>
      <c r="D188" s="927" t="s">
        <v>74</v>
      </c>
      <c r="E188" s="928">
        <v>35.9</v>
      </c>
      <c r="F188" s="927" t="s">
        <v>3855</v>
      </c>
      <c r="G188" s="927" t="s">
        <v>2078</v>
      </c>
    </row>
    <row r="189" spans="1:7" ht="31.5" x14ac:dyDescent="0.25">
      <c r="A189" s="927">
        <v>34</v>
      </c>
      <c r="B189" s="668" t="s">
        <v>300</v>
      </c>
      <c r="C189" s="927" t="s">
        <v>316</v>
      </c>
      <c r="D189" s="927" t="s">
        <v>74</v>
      </c>
      <c r="E189" s="928">
        <v>57.4</v>
      </c>
      <c r="F189" s="927" t="s">
        <v>1935</v>
      </c>
      <c r="G189" s="927" t="s">
        <v>2078</v>
      </c>
    </row>
    <row r="190" spans="1:7" ht="31.5" x14ac:dyDescent="0.25">
      <c r="A190" s="927">
        <v>35</v>
      </c>
      <c r="B190" s="668" t="s">
        <v>265</v>
      </c>
      <c r="C190" s="927" t="s">
        <v>317</v>
      </c>
      <c r="D190" s="927" t="s">
        <v>74</v>
      </c>
      <c r="E190" s="928">
        <v>33.200000000000003</v>
      </c>
      <c r="F190" s="927" t="s">
        <v>2239</v>
      </c>
      <c r="G190" s="927" t="s">
        <v>2078</v>
      </c>
    </row>
    <row r="191" spans="1:7" ht="31.5" x14ac:dyDescent="0.25">
      <c r="A191" s="927">
        <v>36</v>
      </c>
      <c r="B191" s="668" t="s">
        <v>1100</v>
      </c>
      <c r="C191" s="927" t="s">
        <v>1101</v>
      </c>
      <c r="D191" s="927" t="s">
        <v>74</v>
      </c>
      <c r="E191" s="928">
        <v>26.6</v>
      </c>
      <c r="F191" s="927" t="s">
        <v>2238</v>
      </c>
      <c r="G191" s="927" t="s">
        <v>2078</v>
      </c>
    </row>
    <row r="192" spans="1:7" ht="31.5" x14ac:dyDescent="0.25">
      <c r="A192" s="927">
        <v>37</v>
      </c>
      <c r="B192" s="668" t="s">
        <v>187</v>
      </c>
      <c r="C192" s="927" t="s">
        <v>1102</v>
      </c>
      <c r="D192" s="927" t="s">
        <v>74</v>
      </c>
      <c r="E192" s="928">
        <v>46.3</v>
      </c>
      <c r="F192" s="927" t="s">
        <v>2119</v>
      </c>
      <c r="G192" s="927" t="s">
        <v>2078</v>
      </c>
    </row>
    <row r="193" spans="1:7" ht="31.5" x14ac:dyDescent="0.25">
      <c r="A193" s="927">
        <v>38</v>
      </c>
      <c r="B193" s="668" t="s">
        <v>1103</v>
      </c>
      <c r="C193" s="927" t="s">
        <v>1104</v>
      </c>
      <c r="D193" s="927" t="s">
        <v>74</v>
      </c>
      <c r="E193" s="928">
        <v>31.3</v>
      </c>
      <c r="F193" s="927" t="s">
        <v>1892</v>
      </c>
      <c r="G193" s="927" t="s">
        <v>2078</v>
      </c>
    </row>
    <row r="194" spans="1:7" ht="31.5" x14ac:dyDescent="0.25">
      <c r="A194" s="927">
        <v>39</v>
      </c>
      <c r="B194" s="668" t="s">
        <v>2697</v>
      </c>
      <c r="C194" s="927" t="s">
        <v>3343</v>
      </c>
      <c r="D194" s="927" t="s">
        <v>89</v>
      </c>
      <c r="E194" s="928">
        <v>48.9</v>
      </c>
      <c r="F194" s="927" t="s">
        <v>2698</v>
      </c>
      <c r="G194" s="927" t="s">
        <v>2078</v>
      </c>
    </row>
    <row r="195" spans="1:7" ht="31.5" x14ac:dyDescent="0.25">
      <c r="A195" s="927">
        <v>40</v>
      </c>
      <c r="B195" s="668" t="s">
        <v>168</v>
      </c>
      <c r="C195" s="927" t="s">
        <v>3288</v>
      </c>
      <c r="D195" s="927" t="s">
        <v>89</v>
      </c>
      <c r="E195" s="679">
        <v>34.6</v>
      </c>
      <c r="F195" s="927" t="s">
        <v>1035</v>
      </c>
      <c r="G195" s="927" t="s">
        <v>2078</v>
      </c>
    </row>
    <row r="196" spans="1:7" ht="31.5" x14ac:dyDescent="0.25">
      <c r="A196" s="927">
        <v>41</v>
      </c>
      <c r="B196" s="929" t="s">
        <v>1964</v>
      </c>
      <c r="C196" s="927" t="s">
        <v>2426</v>
      </c>
      <c r="D196" s="927" t="s">
        <v>74</v>
      </c>
      <c r="E196" s="928">
        <v>33.6</v>
      </c>
      <c r="F196" s="927" t="s">
        <v>1965</v>
      </c>
      <c r="G196" s="927" t="s">
        <v>2078</v>
      </c>
    </row>
    <row r="197" spans="1:7" ht="31.5" x14ac:dyDescent="0.25">
      <c r="A197" s="927">
        <v>42</v>
      </c>
      <c r="B197" s="806" t="s">
        <v>2254</v>
      </c>
      <c r="C197" s="927" t="s">
        <v>200</v>
      </c>
      <c r="D197" s="927" t="s">
        <v>74</v>
      </c>
      <c r="E197" s="928">
        <v>33.6</v>
      </c>
      <c r="F197" s="927" t="s">
        <v>197</v>
      </c>
      <c r="G197" s="927" t="s">
        <v>2078</v>
      </c>
    </row>
    <row r="198" spans="1:7" ht="31.5" x14ac:dyDescent="0.25">
      <c r="A198" s="927">
        <v>43</v>
      </c>
      <c r="B198" s="806" t="s">
        <v>2254</v>
      </c>
      <c r="C198" s="927" t="s">
        <v>201</v>
      </c>
      <c r="D198" s="927" t="s">
        <v>74</v>
      </c>
      <c r="E198" s="679">
        <v>33.6</v>
      </c>
      <c r="F198" s="927" t="s">
        <v>202</v>
      </c>
      <c r="G198" s="927" t="s">
        <v>2078</v>
      </c>
    </row>
    <row r="199" spans="1:7" ht="31.5" x14ac:dyDescent="0.25">
      <c r="A199" s="927">
        <v>44</v>
      </c>
      <c r="B199" s="806" t="s">
        <v>2254</v>
      </c>
      <c r="C199" s="927" t="s">
        <v>1024</v>
      </c>
      <c r="D199" s="927" t="s">
        <v>74</v>
      </c>
      <c r="E199" s="927">
        <v>36.1</v>
      </c>
      <c r="F199" s="927" t="s">
        <v>1028</v>
      </c>
      <c r="G199" s="927" t="s">
        <v>2078</v>
      </c>
    </row>
    <row r="200" spans="1:7" ht="31.5" x14ac:dyDescent="0.25">
      <c r="A200" s="927">
        <v>45</v>
      </c>
      <c r="B200" s="806" t="s">
        <v>2254</v>
      </c>
      <c r="C200" s="927" t="s">
        <v>3281</v>
      </c>
      <c r="D200" s="927" t="s">
        <v>74</v>
      </c>
      <c r="E200" s="927">
        <v>29.3</v>
      </c>
      <c r="F200" s="927" t="s">
        <v>3286</v>
      </c>
      <c r="G200" s="927" t="s">
        <v>2078</v>
      </c>
    </row>
    <row r="201" spans="1:7" ht="31.5" x14ac:dyDescent="0.25">
      <c r="A201" s="927">
        <v>46</v>
      </c>
      <c r="B201" s="806" t="s">
        <v>2254</v>
      </c>
      <c r="C201" s="927" t="s">
        <v>3282</v>
      </c>
      <c r="D201" s="927" t="s">
        <v>74</v>
      </c>
      <c r="E201" s="927">
        <v>29.2</v>
      </c>
      <c r="F201" s="927" t="s">
        <v>3285</v>
      </c>
      <c r="G201" s="927" t="s">
        <v>3149</v>
      </c>
    </row>
    <row r="202" spans="1:7" ht="31.5" x14ac:dyDescent="0.25">
      <c r="A202" s="927">
        <v>47</v>
      </c>
      <c r="B202" s="806" t="s">
        <v>2254</v>
      </c>
      <c r="C202" s="927" t="s">
        <v>3283</v>
      </c>
      <c r="D202" s="927" t="s">
        <v>74</v>
      </c>
      <c r="E202" s="927">
        <v>29.1</v>
      </c>
      <c r="F202" s="927" t="s">
        <v>3284</v>
      </c>
      <c r="G202" s="927" t="s">
        <v>3149</v>
      </c>
    </row>
    <row r="203" spans="1:7" ht="31.5" x14ac:dyDescent="0.25">
      <c r="A203" s="927">
        <v>48</v>
      </c>
      <c r="B203" s="806" t="s">
        <v>2254</v>
      </c>
      <c r="C203" s="927" t="s">
        <v>3240</v>
      </c>
      <c r="D203" s="927" t="s">
        <v>74</v>
      </c>
      <c r="E203" s="928">
        <v>47.5</v>
      </c>
      <c r="F203" s="927" t="s">
        <v>3241</v>
      </c>
      <c r="G203" s="927" t="s">
        <v>3149</v>
      </c>
    </row>
    <row r="204" spans="1:7" ht="31.5" x14ac:dyDescent="0.25">
      <c r="A204" s="927">
        <v>49</v>
      </c>
      <c r="B204" s="806" t="s">
        <v>2254</v>
      </c>
      <c r="C204" s="927" t="s">
        <v>3254</v>
      </c>
      <c r="D204" s="927" t="s">
        <v>74</v>
      </c>
      <c r="E204" s="928">
        <v>28.9</v>
      </c>
      <c r="F204" s="927" t="s">
        <v>3255</v>
      </c>
      <c r="G204" s="927" t="s">
        <v>3149</v>
      </c>
    </row>
    <row r="205" spans="1:7" ht="31.5" x14ac:dyDescent="0.25">
      <c r="A205" s="927">
        <v>50</v>
      </c>
      <c r="B205" s="806" t="s">
        <v>2254</v>
      </c>
      <c r="C205" s="927" t="s">
        <v>3242</v>
      </c>
      <c r="D205" s="927" t="s">
        <v>74</v>
      </c>
      <c r="E205" s="928">
        <v>29.4</v>
      </c>
      <c r="F205" s="927" t="s">
        <v>3243</v>
      </c>
      <c r="G205" s="927" t="s">
        <v>3149</v>
      </c>
    </row>
    <row r="206" spans="1:7" ht="31.5" x14ac:dyDescent="0.25">
      <c r="A206" s="927">
        <v>51</v>
      </c>
      <c r="B206" s="806" t="s">
        <v>2254</v>
      </c>
      <c r="C206" s="927" t="s">
        <v>3244</v>
      </c>
      <c r="D206" s="927" t="s">
        <v>74</v>
      </c>
      <c r="E206" s="928">
        <v>28.9</v>
      </c>
      <c r="F206" s="927" t="s">
        <v>3245</v>
      </c>
      <c r="G206" s="927" t="s">
        <v>3149</v>
      </c>
    </row>
    <row r="207" spans="1:7" ht="31.5" x14ac:dyDescent="0.25">
      <c r="A207" s="927">
        <v>52</v>
      </c>
      <c r="B207" s="806" t="s">
        <v>2254</v>
      </c>
      <c r="C207" s="927" t="s">
        <v>3246</v>
      </c>
      <c r="D207" s="927" t="s">
        <v>74</v>
      </c>
      <c r="E207" s="928">
        <v>29.2</v>
      </c>
      <c r="F207" s="927" t="s">
        <v>3247</v>
      </c>
      <c r="G207" s="927" t="s">
        <v>3149</v>
      </c>
    </row>
    <row r="208" spans="1:7" ht="31.5" x14ac:dyDescent="0.25">
      <c r="A208" s="927">
        <v>53</v>
      </c>
      <c r="B208" s="806" t="s">
        <v>2254</v>
      </c>
      <c r="C208" s="927" t="s">
        <v>3248</v>
      </c>
      <c r="D208" s="927" t="s">
        <v>74</v>
      </c>
      <c r="E208" s="928">
        <v>29.2</v>
      </c>
      <c r="F208" s="927" t="s">
        <v>3249</v>
      </c>
      <c r="G208" s="927" t="s">
        <v>3149</v>
      </c>
    </row>
    <row r="209" spans="1:7" ht="31.5" x14ac:dyDescent="0.25">
      <c r="A209" s="927">
        <v>54</v>
      </c>
      <c r="B209" s="806" t="s">
        <v>2254</v>
      </c>
      <c r="C209" s="927" t="s">
        <v>3250</v>
      </c>
      <c r="D209" s="927" t="s">
        <v>74</v>
      </c>
      <c r="E209" s="928">
        <v>29.2</v>
      </c>
      <c r="F209" s="927" t="s">
        <v>3251</v>
      </c>
      <c r="G209" s="927" t="s">
        <v>3149</v>
      </c>
    </row>
    <row r="210" spans="1:7" ht="31.5" x14ac:dyDescent="0.25">
      <c r="A210" s="927">
        <v>55</v>
      </c>
      <c r="B210" s="806" t="s">
        <v>2254</v>
      </c>
      <c r="C210" s="927" t="s">
        <v>3253</v>
      </c>
      <c r="D210" s="927" t="s">
        <v>74</v>
      </c>
      <c r="E210" s="928">
        <v>29.1</v>
      </c>
      <c r="F210" s="927" t="s">
        <v>3252</v>
      </c>
      <c r="G210" s="927" t="s">
        <v>3149</v>
      </c>
    </row>
    <row r="211" spans="1:7" ht="45" x14ac:dyDescent="0.25">
      <c r="A211" s="927">
        <v>56</v>
      </c>
      <c r="B211" s="929" t="s">
        <v>169</v>
      </c>
      <c r="C211" s="923" t="s">
        <v>409</v>
      </c>
      <c r="D211" s="923" t="s">
        <v>89</v>
      </c>
      <c r="E211" s="560">
        <v>54.8</v>
      </c>
      <c r="F211" s="923" t="s">
        <v>1036</v>
      </c>
      <c r="G211" s="923" t="s">
        <v>3908</v>
      </c>
    </row>
    <row r="212" spans="1:7" ht="45" x14ac:dyDescent="0.25">
      <c r="A212" s="927">
        <v>57</v>
      </c>
      <c r="B212" s="929" t="s">
        <v>174</v>
      </c>
      <c r="C212" s="923" t="s">
        <v>411</v>
      </c>
      <c r="D212" s="923" t="s">
        <v>89</v>
      </c>
      <c r="E212" s="561">
        <v>35.799999999999997</v>
      </c>
      <c r="F212" s="923" t="s">
        <v>178</v>
      </c>
      <c r="G212" s="923" t="s">
        <v>3908</v>
      </c>
    </row>
    <row r="213" spans="1:7" ht="45" x14ac:dyDescent="0.25">
      <c r="A213" s="927">
        <v>58</v>
      </c>
      <c r="B213" s="929" t="s">
        <v>175</v>
      </c>
      <c r="C213" s="923" t="s">
        <v>410</v>
      </c>
      <c r="D213" s="923" t="s">
        <v>89</v>
      </c>
      <c r="E213" s="561">
        <v>35.5</v>
      </c>
      <c r="F213" s="923" t="s">
        <v>179</v>
      </c>
      <c r="G213" s="923" t="s">
        <v>3908</v>
      </c>
    </row>
    <row r="214" spans="1:7" ht="45" x14ac:dyDescent="0.25">
      <c r="A214" s="927">
        <v>59</v>
      </c>
      <c r="B214" s="929" t="s">
        <v>176</v>
      </c>
      <c r="C214" s="923" t="s">
        <v>413</v>
      </c>
      <c r="D214" s="923" t="s">
        <v>89</v>
      </c>
      <c r="E214" s="561">
        <v>43.2</v>
      </c>
      <c r="F214" s="923" t="s">
        <v>180</v>
      </c>
      <c r="G214" s="923" t="s">
        <v>3908</v>
      </c>
    </row>
    <row r="215" spans="1:7" ht="45" x14ac:dyDescent="0.25">
      <c r="A215" s="927">
        <v>60</v>
      </c>
      <c r="B215" s="929" t="s">
        <v>177</v>
      </c>
      <c r="C215" s="923" t="s">
        <v>414</v>
      </c>
      <c r="D215" s="923" t="s">
        <v>89</v>
      </c>
      <c r="E215" s="561">
        <v>35.6</v>
      </c>
      <c r="F215" s="923" t="s">
        <v>181</v>
      </c>
      <c r="G215" s="923" t="s">
        <v>3908</v>
      </c>
    </row>
    <row r="216" spans="1:7" ht="45" x14ac:dyDescent="0.25">
      <c r="A216" s="927">
        <v>61</v>
      </c>
      <c r="B216" s="929" t="s">
        <v>182</v>
      </c>
      <c r="C216" s="923" t="s">
        <v>415</v>
      </c>
      <c r="D216" s="923" t="s">
        <v>89</v>
      </c>
      <c r="E216" s="561">
        <v>38.5</v>
      </c>
      <c r="F216" s="923" t="s">
        <v>183</v>
      </c>
      <c r="G216" s="923" t="s">
        <v>3908</v>
      </c>
    </row>
    <row r="217" spans="1:7" ht="45" x14ac:dyDescent="0.25">
      <c r="A217" s="927">
        <v>62</v>
      </c>
      <c r="B217" s="929" t="s">
        <v>186</v>
      </c>
      <c r="C217" s="923" t="s">
        <v>416</v>
      </c>
      <c r="D217" s="923" t="s">
        <v>89</v>
      </c>
      <c r="E217" s="561">
        <v>35.9</v>
      </c>
      <c r="F217" s="923" t="s">
        <v>184</v>
      </c>
      <c r="G217" s="923" t="s">
        <v>3908</v>
      </c>
    </row>
    <row r="218" spans="1:7" ht="45" x14ac:dyDescent="0.25">
      <c r="A218" s="927">
        <v>63</v>
      </c>
      <c r="B218" s="929" t="s">
        <v>187</v>
      </c>
      <c r="C218" s="923" t="s">
        <v>417</v>
      </c>
      <c r="D218" s="923" t="s">
        <v>89</v>
      </c>
      <c r="E218" s="561">
        <v>36.200000000000003</v>
      </c>
      <c r="F218" s="923" t="s">
        <v>185</v>
      </c>
      <c r="G218" s="923" t="s">
        <v>3908</v>
      </c>
    </row>
    <row r="219" spans="1:7" ht="45" x14ac:dyDescent="0.25">
      <c r="A219" s="927">
        <v>64</v>
      </c>
      <c r="B219" s="929" t="s">
        <v>172</v>
      </c>
      <c r="C219" s="923" t="s">
        <v>418</v>
      </c>
      <c r="D219" s="923" t="s">
        <v>89</v>
      </c>
      <c r="E219" s="561">
        <v>35.799999999999997</v>
      </c>
      <c r="F219" s="923" t="s">
        <v>188</v>
      </c>
      <c r="G219" s="923" t="s">
        <v>3908</v>
      </c>
    </row>
    <row r="220" spans="1:7" ht="45" x14ac:dyDescent="0.25">
      <c r="A220" s="927">
        <v>65</v>
      </c>
      <c r="B220" s="929" t="s">
        <v>168</v>
      </c>
      <c r="C220" s="923" t="s">
        <v>419</v>
      </c>
      <c r="D220" s="923" t="s">
        <v>89</v>
      </c>
      <c r="E220" s="561">
        <v>44.5</v>
      </c>
      <c r="F220" s="923" t="s">
        <v>189</v>
      </c>
      <c r="G220" s="923" t="s">
        <v>3908</v>
      </c>
    </row>
    <row r="221" spans="1:7" ht="45" x14ac:dyDescent="0.25">
      <c r="A221" s="927">
        <v>66</v>
      </c>
      <c r="B221" s="929" t="s">
        <v>169</v>
      </c>
      <c r="C221" s="923" t="s">
        <v>420</v>
      </c>
      <c r="D221" s="923" t="s">
        <v>89</v>
      </c>
      <c r="E221" s="561">
        <v>35.4</v>
      </c>
      <c r="F221" s="923" t="s">
        <v>191</v>
      </c>
      <c r="G221" s="923" t="s">
        <v>3908</v>
      </c>
    </row>
    <row r="222" spans="1:7" ht="45" x14ac:dyDescent="0.25">
      <c r="A222" s="927">
        <v>67</v>
      </c>
      <c r="B222" s="929" t="s">
        <v>170</v>
      </c>
      <c r="C222" s="923" t="s">
        <v>421</v>
      </c>
      <c r="D222" s="923" t="s">
        <v>89</v>
      </c>
      <c r="E222" s="561">
        <v>36.1</v>
      </c>
      <c r="F222" s="923" t="s">
        <v>192</v>
      </c>
      <c r="G222" s="923" t="s">
        <v>3908</v>
      </c>
    </row>
    <row r="223" spans="1:7" ht="45" x14ac:dyDescent="0.25">
      <c r="A223" s="927">
        <v>68</v>
      </c>
      <c r="B223" s="929" t="s">
        <v>171</v>
      </c>
      <c r="C223" s="923" t="s">
        <v>422</v>
      </c>
      <c r="D223" s="923" t="s">
        <v>89</v>
      </c>
      <c r="E223" s="561">
        <v>59.7</v>
      </c>
      <c r="F223" s="923" t="s">
        <v>193</v>
      </c>
      <c r="G223" s="923" t="s">
        <v>3908</v>
      </c>
    </row>
    <row r="224" spans="1:7" ht="45" x14ac:dyDescent="0.25">
      <c r="A224" s="927">
        <v>69</v>
      </c>
      <c r="B224" s="929" t="s">
        <v>190</v>
      </c>
      <c r="C224" s="923" t="s">
        <v>423</v>
      </c>
      <c r="D224" s="923" t="s">
        <v>89</v>
      </c>
      <c r="E224" s="561">
        <v>36.5</v>
      </c>
      <c r="F224" s="923" t="s">
        <v>194</v>
      </c>
      <c r="G224" s="923" t="s">
        <v>3908</v>
      </c>
    </row>
    <row r="225" spans="1:7" ht="45" x14ac:dyDescent="0.25">
      <c r="A225" s="927">
        <v>70</v>
      </c>
      <c r="B225" s="929" t="s">
        <v>175</v>
      </c>
      <c r="C225" s="923" t="s">
        <v>195</v>
      </c>
      <c r="D225" s="923" t="s">
        <v>89</v>
      </c>
      <c r="E225" s="561">
        <v>58</v>
      </c>
      <c r="F225" s="923" t="s">
        <v>196</v>
      </c>
      <c r="G225" s="923" t="s">
        <v>3908</v>
      </c>
    </row>
    <row r="226" spans="1:7" ht="45" x14ac:dyDescent="0.25">
      <c r="A226" s="927">
        <v>71</v>
      </c>
      <c r="B226" s="923" t="s">
        <v>270</v>
      </c>
      <c r="C226" s="923" t="s">
        <v>2910</v>
      </c>
      <c r="D226" s="923" t="s">
        <v>74</v>
      </c>
      <c r="E226" s="924">
        <v>24.2</v>
      </c>
      <c r="F226" s="923" t="s">
        <v>1943</v>
      </c>
      <c r="G226" s="923" t="s">
        <v>3908</v>
      </c>
    </row>
    <row r="227" spans="1:7" ht="45" x14ac:dyDescent="0.25">
      <c r="A227" s="927">
        <v>72</v>
      </c>
      <c r="B227" s="923" t="s">
        <v>265</v>
      </c>
      <c r="C227" s="923" t="s">
        <v>1900</v>
      </c>
      <c r="D227" s="923" t="s">
        <v>74</v>
      </c>
      <c r="E227" s="923">
        <v>21.9</v>
      </c>
      <c r="F227" s="923" t="s">
        <v>2777</v>
      </c>
      <c r="G227" s="923" t="s">
        <v>3908</v>
      </c>
    </row>
    <row r="228" spans="1:7" ht="45" x14ac:dyDescent="0.25">
      <c r="A228" s="927">
        <v>73</v>
      </c>
      <c r="B228" s="923" t="s">
        <v>1091</v>
      </c>
      <c r="C228" s="923" t="s">
        <v>287</v>
      </c>
      <c r="D228" s="923" t="s">
        <v>74</v>
      </c>
      <c r="E228" s="924">
        <v>16.3</v>
      </c>
      <c r="F228" s="923" t="s">
        <v>3044</v>
      </c>
      <c r="G228" s="923" t="s">
        <v>3908</v>
      </c>
    </row>
    <row r="229" spans="1:7" ht="45" x14ac:dyDescent="0.25">
      <c r="A229" s="927">
        <v>74</v>
      </c>
      <c r="B229" s="923" t="s">
        <v>1090</v>
      </c>
      <c r="C229" s="923" t="s">
        <v>286</v>
      </c>
      <c r="D229" s="923" t="s">
        <v>74</v>
      </c>
      <c r="E229" s="924">
        <v>9.6999999999999993</v>
      </c>
      <c r="F229" s="923" t="s">
        <v>3071</v>
      </c>
      <c r="G229" s="923" t="s">
        <v>3908</v>
      </c>
    </row>
    <row r="230" spans="1:7" ht="45" x14ac:dyDescent="0.25">
      <c r="A230" s="927">
        <v>75</v>
      </c>
      <c r="B230" s="929" t="s">
        <v>175</v>
      </c>
      <c r="C230" s="923" t="s">
        <v>198</v>
      </c>
      <c r="D230" s="923" t="s">
        <v>89</v>
      </c>
      <c r="E230" s="561">
        <v>33.6</v>
      </c>
      <c r="F230" s="923" t="s">
        <v>199</v>
      </c>
      <c r="G230" s="923" t="s">
        <v>3909</v>
      </c>
    </row>
    <row r="231" spans="1:7" ht="45" x14ac:dyDescent="0.25">
      <c r="A231" s="927">
        <v>76</v>
      </c>
      <c r="B231" s="923" t="s">
        <v>265</v>
      </c>
      <c r="C231" s="923" t="s">
        <v>2427</v>
      </c>
      <c r="D231" s="923" t="s">
        <v>74</v>
      </c>
      <c r="E231" s="924">
        <v>33.700000000000003</v>
      </c>
      <c r="F231" s="923" t="s">
        <v>857</v>
      </c>
      <c r="G231" s="923" t="s">
        <v>3909</v>
      </c>
    </row>
    <row r="232" spans="1:7" ht="45" x14ac:dyDescent="0.25">
      <c r="A232" s="927">
        <v>77</v>
      </c>
      <c r="B232" s="923" t="s">
        <v>265</v>
      </c>
      <c r="C232" s="923" t="s">
        <v>1021</v>
      </c>
      <c r="D232" s="923" t="s">
        <v>74</v>
      </c>
      <c r="E232" s="923">
        <v>34.700000000000003</v>
      </c>
      <c r="F232" s="923" t="s">
        <v>1025</v>
      </c>
      <c r="G232" s="923" t="s">
        <v>3909</v>
      </c>
    </row>
    <row r="233" spans="1:7" ht="45" x14ac:dyDescent="0.25">
      <c r="A233" s="927">
        <v>78</v>
      </c>
      <c r="B233" s="923" t="s">
        <v>267</v>
      </c>
      <c r="C233" s="923" t="s">
        <v>1022</v>
      </c>
      <c r="D233" s="923" t="s">
        <v>74</v>
      </c>
      <c r="E233" s="923">
        <v>36.700000000000003</v>
      </c>
      <c r="F233" s="923" t="s">
        <v>1026</v>
      </c>
      <c r="G233" s="923" t="s">
        <v>3909</v>
      </c>
    </row>
    <row r="234" spans="1:7" ht="45" x14ac:dyDescent="0.25">
      <c r="A234" s="927">
        <v>79</v>
      </c>
      <c r="B234" s="923" t="s">
        <v>276</v>
      </c>
      <c r="C234" s="923" t="s">
        <v>1023</v>
      </c>
      <c r="D234" s="923" t="s">
        <v>74</v>
      </c>
      <c r="E234" s="923">
        <v>33.9</v>
      </c>
      <c r="F234" s="923" t="s">
        <v>1027</v>
      </c>
      <c r="G234" s="923" t="s">
        <v>3909</v>
      </c>
    </row>
    <row r="235" spans="1:7" ht="45" x14ac:dyDescent="0.25">
      <c r="A235" s="927">
        <v>80</v>
      </c>
      <c r="B235" s="923" t="s">
        <v>269</v>
      </c>
      <c r="C235" s="923" t="s">
        <v>1894</v>
      </c>
      <c r="D235" s="923" t="s">
        <v>74</v>
      </c>
      <c r="E235" s="923">
        <v>38.799999999999997</v>
      </c>
      <c r="F235" s="923" t="s">
        <v>1906</v>
      </c>
      <c r="G235" s="923" t="s">
        <v>3909</v>
      </c>
    </row>
    <row r="236" spans="1:7" ht="45" x14ac:dyDescent="0.25">
      <c r="A236" s="927">
        <v>81</v>
      </c>
      <c r="B236" s="923" t="s">
        <v>270</v>
      </c>
      <c r="C236" s="923" t="s">
        <v>1895</v>
      </c>
      <c r="D236" s="923" t="s">
        <v>74</v>
      </c>
      <c r="E236" s="923">
        <v>39.299999999999997</v>
      </c>
      <c r="F236" s="923" t="s">
        <v>1905</v>
      </c>
      <c r="G236" s="923" t="s">
        <v>3909</v>
      </c>
    </row>
    <row r="237" spans="1:7" ht="45" x14ac:dyDescent="0.25">
      <c r="A237" s="927">
        <v>82</v>
      </c>
      <c r="B237" s="923" t="s">
        <v>271</v>
      </c>
      <c r="C237" s="923" t="s">
        <v>1896</v>
      </c>
      <c r="D237" s="923" t="s">
        <v>74</v>
      </c>
      <c r="E237" s="923">
        <v>35.799999999999997</v>
      </c>
      <c r="F237" s="923" t="s">
        <v>1901</v>
      </c>
      <c r="G237" s="923" t="s">
        <v>3909</v>
      </c>
    </row>
    <row r="238" spans="1:7" ht="45" x14ac:dyDescent="0.25">
      <c r="A238" s="927">
        <v>83</v>
      </c>
      <c r="B238" s="923" t="s">
        <v>272</v>
      </c>
      <c r="C238" s="923" t="s">
        <v>1897</v>
      </c>
      <c r="D238" s="923" t="s">
        <v>74</v>
      </c>
      <c r="E238" s="923">
        <v>33.799999999999997</v>
      </c>
      <c r="F238" s="923" t="s">
        <v>1902</v>
      </c>
      <c r="G238" s="923" t="s">
        <v>3909</v>
      </c>
    </row>
    <row r="239" spans="1:7" ht="45" x14ac:dyDescent="0.25">
      <c r="A239" s="927">
        <v>84</v>
      </c>
      <c r="B239" s="923" t="s">
        <v>273</v>
      </c>
      <c r="C239" s="923" t="s">
        <v>1898</v>
      </c>
      <c r="D239" s="923" t="s">
        <v>74</v>
      </c>
      <c r="E239" s="471">
        <v>36.6</v>
      </c>
      <c r="F239" s="923" t="s">
        <v>1903</v>
      </c>
      <c r="G239" s="923" t="s">
        <v>3909</v>
      </c>
    </row>
    <row r="240" spans="1:7" ht="45" x14ac:dyDescent="0.25">
      <c r="A240" s="927">
        <v>85</v>
      </c>
      <c r="B240" s="923" t="s">
        <v>268</v>
      </c>
      <c r="C240" s="923" t="s">
        <v>1899</v>
      </c>
      <c r="D240" s="923" t="s">
        <v>74</v>
      </c>
      <c r="E240" s="923">
        <v>34.9</v>
      </c>
      <c r="F240" s="923" t="s">
        <v>1904</v>
      </c>
      <c r="G240" s="923" t="s">
        <v>3909</v>
      </c>
    </row>
    <row r="241" spans="1:7" ht="45" x14ac:dyDescent="0.25">
      <c r="A241" s="927">
        <v>86</v>
      </c>
      <c r="B241" s="923" t="s">
        <v>265</v>
      </c>
      <c r="C241" s="923" t="s">
        <v>2018</v>
      </c>
      <c r="D241" s="923" t="s">
        <v>74</v>
      </c>
      <c r="E241" s="923">
        <v>34</v>
      </c>
      <c r="F241" s="923" t="s">
        <v>2021</v>
      </c>
      <c r="G241" s="923" t="s">
        <v>3909</v>
      </c>
    </row>
    <row r="242" spans="1:7" ht="45" x14ac:dyDescent="0.25">
      <c r="A242" s="927">
        <v>87</v>
      </c>
      <c r="B242" s="923" t="s">
        <v>267</v>
      </c>
      <c r="C242" s="923" t="s">
        <v>2019</v>
      </c>
      <c r="D242" s="923" t="s">
        <v>74</v>
      </c>
      <c r="E242" s="923">
        <v>33.700000000000003</v>
      </c>
      <c r="F242" s="923" t="s">
        <v>2020</v>
      </c>
      <c r="G242" s="923" t="s">
        <v>3909</v>
      </c>
    </row>
    <row r="243" spans="1:7" ht="45" x14ac:dyDescent="0.25">
      <c r="A243" s="927">
        <v>88</v>
      </c>
      <c r="B243" s="923" t="s">
        <v>2094</v>
      </c>
      <c r="C243" s="923" t="s">
        <v>2414</v>
      </c>
      <c r="D243" s="923" t="s">
        <v>74</v>
      </c>
      <c r="E243" s="924">
        <v>34</v>
      </c>
      <c r="F243" s="923" t="s">
        <v>2100</v>
      </c>
      <c r="G243" s="923" t="s">
        <v>3909</v>
      </c>
    </row>
    <row r="244" spans="1:7" ht="45" x14ac:dyDescent="0.25">
      <c r="A244" s="927">
        <v>89</v>
      </c>
      <c r="B244" s="923" t="s">
        <v>2095</v>
      </c>
      <c r="C244" s="923" t="s">
        <v>2416</v>
      </c>
      <c r="D244" s="923" t="s">
        <v>74</v>
      </c>
      <c r="E244" s="924">
        <v>34</v>
      </c>
      <c r="F244" s="923" t="s">
        <v>2102</v>
      </c>
      <c r="G244" s="923" t="s">
        <v>3909</v>
      </c>
    </row>
    <row r="245" spans="1:7" ht="45" x14ac:dyDescent="0.25">
      <c r="A245" s="927">
        <v>90</v>
      </c>
      <c r="B245" s="923" t="s">
        <v>2096</v>
      </c>
      <c r="C245" s="923" t="s">
        <v>2415</v>
      </c>
      <c r="D245" s="923" t="s">
        <v>74</v>
      </c>
      <c r="E245" s="924">
        <v>34</v>
      </c>
      <c r="F245" s="923" t="s">
        <v>2103</v>
      </c>
      <c r="G245" s="923" t="s">
        <v>3909</v>
      </c>
    </row>
    <row r="246" spans="1:7" ht="45" x14ac:dyDescent="0.25">
      <c r="A246" s="927">
        <v>91</v>
      </c>
      <c r="B246" s="923" t="s">
        <v>2097</v>
      </c>
      <c r="C246" s="923" t="s">
        <v>2417</v>
      </c>
      <c r="D246" s="923" t="s">
        <v>74</v>
      </c>
      <c r="E246" s="924">
        <v>34</v>
      </c>
      <c r="F246" s="923" t="s">
        <v>2101</v>
      </c>
      <c r="G246" s="923" t="s">
        <v>3909</v>
      </c>
    </row>
    <row r="247" spans="1:7" ht="45" x14ac:dyDescent="0.25">
      <c r="A247" s="927">
        <v>92</v>
      </c>
      <c r="B247" s="923" t="s">
        <v>2254</v>
      </c>
      <c r="C247" s="923" t="s">
        <v>2418</v>
      </c>
      <c r="D247" s="923" t="s">
        <v>74</v>
      </c>
      <c r="E247" s="924">
        <v>35.1</v>
      </c>
      <c r="F247" s="923" t="s">
        <v>2539</v>
      </c>
      <c r="G247" s="923" t="s">
        <v>3909</v>
      </c>
    </row>
    <row r="248" spans="1:7" ht="45" x14ac:dyDescent="0.25">
      <c r="A248" s="927">
        <v>93</v>
      </c>
      <c r="B248" s="923" t="s">
        <v>2440</v>
      </c>
      <c r="C248" s="923" t="s">
        <v>2441</v>
      </c>
      <c r="D248" s="923" t="s">
        <v>74</v>
      </c>
      <c r="E248" s="924">
        <v>34.1</v>
      </c>
      <c r="F248" s="923" t="s">
        <v>2540</v>
      </c>
      <c r="G248" s="923" t="s">
        <v>3909</v>
      </c>
    </row>
    <row r="249" spans="1:7" ht="45" x14ac:dyDescent="0.25">
      <c r="A249" s="927">
        <v>94</v>
      </c>
      <c r="B249" s="923" t="s">
        <v>2440</v>
      </c>
      <c r="C249" s="923" t="s">
        <v>2442</v>
      </c>
      <c r="D249" s="923" t="s">
        <v>74</v>
      </c>
      <c r="E249" s="924">
        <v>34.9</v>
      </c>
      <c r="F249" s="923" t="s">
        <v>2543</v>
      </c>
      <c r="G249" s="923" t="s">
        <v>3909</v>
      </c>
    </row>
    <row r="250" spans="1:7" ht="45" x14ac:dyDescent="0.25">
      <c r="A250" s="927">
        <v>95</v>
      </c>
      <c r="B250" s="923" t="s">
        <v>2440</v>
      </c>
      <c r="C250" s="923" t="s">
        <v>2443</v>
      </c>
      <c r="D250" s="923" t="s">
        <v>74</v>
      </c>
      <c r="E250" s="924">
        <v>70.599999999999994</v>
      </c>
      <c r="F250" s="923" t="s">
        <v>2542</v>
      </c>
      <c r="G250" s="923" t="s">
        <v>3909</v>
      </c>
    </row>
    <row r="251" spans="1:7" ht="45" x14ac:dyDescent="0.25">
      <c r="A251" s="927">
        <v>96</v>
      </c>
      <c r="B251" s="923" t="s">
        <v>2440</v>
      </c>
      <c r="C251" s="923" t="s">
        <v>2798</v>
      </c>
      <c r="D251" s="923" t="s">
        <v>74</v>
      </c>
      <c r="E251" s="924">
        <v>39.1</v>
      </c>
      <c r="F251" s="923" t="s">
        <v>2799</v>
      </c>
      <c r="G251" s="923" t="s">
        <v>3909</v>
      </c>
    </row>
    <row r="252" spans="1:7" ht="45" x14ac:dyDescent="0.25">
      <c r="A252" s="927">
        <v>97</v>
      </c>
      <c r="B252" s="923" t="s">
        <v>2440</v>
      </c>
      <c r="C252" s="923" t="s">
        <v>2800</v>
      </c>
      <c r="D252" s="923" t="s">
        <v>74</v>
      </c>
      <c r="E252" s="924">
        <v>40.799999999999997</v>
      </c>
      <c r="F252" s="923" t="s">
        <v>2801</v>
      </c>
      <c r="G252" s="923" t="s">
        <v>3909</v>
      </c>
    </row>
    <row r="253" spans="1:7" ht="45" x14ac:dyDescent="0.25">
      <c r="A253" s="927">
        <v>98</v>
      </c>
      <c r="B253" s="923" t="s">
        <v>2440</v>
      </c>
      <c r="C253" s="923" t="s">
        <v>2803</v>
      </c>
      <c r="D253" s="923" t="s">
        <v>74</v>
      </c>
      <c r="E253" s="924">
        <v>55</v>
      </c>
      <c r="F253" s="923" t="s">
        <v>2802</v>
      </c>
      <c r="G253" s="923" t="s">
        <v>3909</v>
      </c>
    </row>
    <row r="254" spans="1:7" ht="45" x14ac:dyDescent="0.25">
      <c r="A254" s="927">
        <v>99</v>
      </c>
      <c r="B254" s="923" t="s">
        <v>2440</v>
      </c>
      <c r="C254" s="923" t="s">
        <v>2804</v>
      </c>
      <c r="D254" s="923" t="s">
        <v>74</v>
      </c>
      <c r="E254" s="924">
        <v>41.5</v>
      </c>
      <c r="F254" s="923" t="s">
        <v>2805</v>
      </c>
      <c r="G254" s="923" t="s">
        <v>3909</v>
      </c>
    </row>
    <row r="255" spans="1:7" ht="45" x14ac:dyDescent="0.25">
      <c r="A255" s="927">
        <v>100</v>
      </c>
      <c r="B255" s="923" t="s">
        <v>2440</v>
      </c>
      <c r="C255" s="923" t="s">
        <v>2806</v>
      </c>
      <c r="D255" s="923" t="s">
        <v>74</v>
      </c>
      <c r="E255" s="924">
        <v>34.4</v>
      </c>
      <c r="F255" s="923" t="s">
        <v>2807</v>
      </c>
      <c r="G255" s="923" t="s">
        <v>3909</v>
      </c>
    </row>
    <row r="256" spans="1:7" ht="45" x14ac:dyDescent="0.25">
      <c r="A256" s="927">
        <v>101</v>
      </c>
      <c r="B256" s="923" t="s">
        <v>2440</v>
      </c>
      <c r="C256" s="923" t="s">
        <v>2808</v>
      </c>
      <c r="D256" s="923" t="s">
        <v>74</v>
      </c>
      <c r="E256" s="924">
        <v>34.6</v>
      </c>
      <c r="F256" s="923" t="s">
        <v>2809</v>
      </c>
      <c r="G256" s="923" t="s">
        <v>3909</v>
      </c>
    </row>
    <row r="257" spans="1:7" ht="45" x14ac:dyDescent="0.25">
      <c r="A257" s="927">
        <v>102</v>
      </c>
      <c r="B257" s="923" t="s">
        <v>2440</v>
      </c>
      <c r="C257" s="923" t="s">
        <v>2810</v>
      </c>
      <c r="D257" s="923" t="s">
        <v>74</v>
      </c>
      <c r="E257" s="471">
        <v>49.1</v>
      </c>
      <c r="F257" s="471" t="s">
        <v>2811</v>
      </c>
      <c r="G257" s="923" t="s">
        <v>3909</v>
      </c>
    </row>
    <row r="258" spans="1:7" ht="45" x14ac:dyDescent="0.25">
      <c r="A258" s="927">
        <v>103</v>
      </c>
      <c r="B258" s="923" t="s">
        <v>2440</v>
      </c>
      <c r="C258" s="923" t="s">
        <v>3100</v>
      </c>
      <c r="D258" s="923" t="s">
        <v>74</v>
      </c>
      <c r="E258" s="471">
        <v>44.2</v>
      </c>
      <c r="F258" s="471" t="s">
        <v>3101</v>
      </c>
      <c r="G258" s="923" t="s">
        <v>3909</v>
      </c>
    </row>
    <row r="259" spans="1:7" ht="45" x14ac:dyDescent="0.25">
      <c r="A259" s="927">
        <v>104</v>
      </c>
      <c r="B259" s="923" t="s">
        <v>2440</v>
      </c>
      <c r="C259" s="923" t="s">
        <v>3103</v>
      </c>
      <c r="D259" s="923" t="s">
        <v>74</v>
      </c>
      <c r="E259" s="471">
        <v>43.1</v>
      </c>
      <c r="F259" s="471" t="s">
        <v>3105</v>
      </c>
      <c r="G259" s="923" t="s">
        <v>3909</v>
      </c>
    </row>
    <row r="260" spans="1:7" ht="45" x14ac:dyDescent="0.25">
      <c r="A260" s="927">
        <v>105</v>
      </c>
      <c r="B260" s="923" t="s">
        <v>2440</v>
      </c>
      <c r="C260" s="923" t="s">
        <v>3110</v>
      </c>
      <c r="D260" s="923" t="s">
        <v>74</v>
      </c>
      <c r="E260" s="471">
        <v>36.6</v>
      </c>
      <c r="F260" s="471" t="s">
        <v>3111</v>
      </c>
      <c r="G260" s="923" t="s">
        <v>3909</v>
      </c>
    </row>
    <row r="261" spans="1:7" ht="45" x14ac:dyDescent="0.25">
      <c r="A261" s="927">
        <v>106</v>
      </c>
      <c r="B261" s="923" t="s">
        <v>2440</v>
      </c>
      <c r="C261" s="923" t="s">
        <v>3113</v>
      </c>
      <c r="D261" s="923" t="s">
        <v>74</v>
      </c>
      <c r="E261" s="471">
        <v>42.2</v>
      </c>
      <c r="F261" s="471" t="s">
        <v>3114</v>
      </c>
      <c r="G261" s="923" t="s">
        <v>3909</v>
      </c>
    </row>
    <row r="262" spans="1:7" ht="45" x14ac:dyDescent="0.25">
      <c r="A262" s="927">
        <v>107</v>
      </c>
      <c r="B262" s="923" t="s">
        <v>2440</v>
      </c>
      <c r="C262" s="923" t="s">
        <v>3116</v>
      </c>
      <c r="D262" s="923" t="s">
        <v>74</v>
      </c>
      <c r="E262" s="471">
        <v>44.7</v>
      </c>
      <c r="F262" s="471" t="s">
        <v>3117</v>
      </c>
      <c r="G262" s="923" t="s">
        <v>3909</v>
      </c>
    </row>
    <row r="263" spans="1:7" ht="45" x14ac:dyDescent="0.25">
      <c r="A263" s="927">
        <v>108</v>
      </c>
      <c r="B263" s="923" t="s">
        <v>1908</v>
      </c>
      <c r="C263" s="923" t="s">
        <v>1099</v>
      </c>
      <c r="D263" s="923" t="s">
        <v>74</v>
      </c>
      <c r="E263" s="924">
        <v>34</v>
      </c>
      <c r="F263" s="923" t="s">
        <v>1907</v>
      </c>
      <c r="G263" s="923" t="s">
        <v>3909</v>
      </c>
    </row>
    <row r="264" spans="1:7" ht="45" x14ac:dyDescent="0.25">
      <c r="A264" s="927">
        <v>109</v>
      </c>
      <c r="B264" s="923" t="s">
        <v>2440</v>
      </c>
      <c r="C264" s="923" t="s">
        <v>2991</v>
      </c>
      <c r="D264" s="923" t="s">
        <v>74</v>
      </c>
      <c r="E264" s="471">
        <v>43</v>
      </c>
      <c r="F264" s="471" t="s">
        <v>2992</v>
      </c>
      <c r="G264" s="923" t="s">
        <v>3909</v>
      </c>
    </row>
    <row r="265" spans="1:7" ht="45" x14ac:dyDescent="0.25">
      <c r="A265" s="927">
        <v>110</v>
      </c>
      <c r="B265" s="923" t="s">
        <v>2440</v>
      </c>
      <c r="C265" s="923" t="s">
        <v>3040</v>
      </c>
      <c r="D265" s="923" t="s">
        <v>74</v>
      </c>
      <c r="E265" s="471">
        <v>43.9</v>
      </c>
      <c r="F265" s="471" t="s">
        <v>3069</v>
      </c>
      <c r="G265" s="923" t="s">
        <v>3909</v>
      </c>
    </row>
    <row r="266" spans="1:7" ht="45" x14ac:dyDescent="0.25">
      <c r="A266" s="927">
        <v>111</v>
      </c>
      <c r="B266" s="923" t="s">
        <v>2440</v>
      </c>
      <c r="C266" s="923" t="s">
        <v>3072</v>
      </c>
      <c r="D266" s="923" t="s">
        <v>74</v>
      </c>
      <c r="E266" s="471">
        <v>33.200000000000003</v>
      </c>
      <c r="F266" s="471" t="s">
        <v>3068</v>
      </c>
      <c r="G266" s="923" t="s">
        <v>3909</v>
      </c>
    </row>
    <row r="267" spans="1:7" ht="45" x14ac:dyDescent="0.25">
      <c r="A267" s="927">
        <v>112</v>
      </c>
      <c r="B267" s="923" t="s">
        <v>2440</v>
      </c>
      <c r="C267" s="923" t="s">
        <v>3064</v>
      </c>
      <c r="D267" s="923" t="s">
        <v>74</v>
      </c>
      <c r="E267" s="471">
        <v>35.4</v>
      </c>
      <c r="F267" s="471" t="s">
        <v>3066</v>
      </c>
      <c r="G267" s="923" t="s">
        <v>3909</v>
      </c>
    </row>
  </sheetData>
  <mergeCells count="10">
    <mergeCell ref="A153:G153"/>
    <mergeCell ref="A154:G154"/>
    <mergeCell ref="A2:G2"/>
    <mergeCell ref="A1:G1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7" fitToHeight="0" orientation="portrait" verticalDpi="300" r:id="rId1"/>
  <rowBreaks count="1" manualBreakCount="1">
    <brk id="86" max="6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31"/>
  <sheetViews>
    <sheetView view="pageBreakPreview" topLeftCell="A305" zoomScale="55" zoomScaleNormal="80" zoomScaleSheetLayoutView="55" workbookViewId="0">
      <selection activeCell="A130" sqref="A130:XFD328"/>
    </sheetView>
  </sheetViews>
  <sheetFormatPr defaultColWidth="9.140625" defaultRowHeight="15.75" x14ac:dyDescent="0.25"/>
  <cols>
    <col min="1" max="1" width="5.28515625" style="418" customWidth="1"/>
    <col min="2" max="2" width="40" style="400" customWidth="1"/>
    <col min="3" max="3" width="48.7109375" style="418" customWidth="1"/>
    <col min="4" max="4" width="8.140625" style="418" customWidth="1"/>
    <col min="5" max="5" width="16" style="418" customWidth="1"/>
    <col min="6" max="6" width="23.85546875" style="224" customWidth="1"/>
    <col min="7" max="7" width="16.5703125" style="224" customWidth="1"/>
    <col min="8" max="8" width="41.7109375" style="224" customWidth="1"/>
    <col min="9" max="9" width="14.28515625" style="422" customWidth="1"/>
    <col min="10" max="10" width="14.7109375" style="423" customWidth="1"/>
    <col min="11" max="11" width="15" style="422" customWidth="1"/>
    <col min="12" max="12" width="14.5703125" style="422" customWidth="1"/>
    <col min="13" max="13" width="22.28515625" style="418" customWidth="1"/>
    <col min="14" max="14" width="16.5703125" style="195" customWidth="1"/>
    <col min="15" max="15" width="12.140625" style="195" customWidth="1"/>
    <col min="16" max="16" width="16.7109375" style="224" customWidth="1"/>
    <col min="17" max="16384" width="9.140625" style="196"/>
  </cols>
  <sheetData>
    <row r="1" spans="1:19" x14ac:dyDescent="0.25">
      <c r="A1" s="973" t="s">
        <v>2073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</row>
    <row r="2" spans="1:19" x14ac:dyDescent="0.25">
      <c r="A2" s="997" t="s">
        <v>55</v>
      </c>
      <c r="B2" s="997" t="s">
        <v>60</v>
      </c>
      <c r="C2" s="997" t="s">
        <v>1645</v>
      </c>
      <c r="D2" s="997" t="s">
        <v>1646</v>
      </c>
      <c r="E2" s="997"/>
      <c r="F2" s="997" t="s">
        <v>1648</v>
      </c>
      <c r="G2" s="997" t="s">
        <v>16</v>
      </c>
      <c r="H2" s="997" t="s">
        <v>17</v>
      </c>
      <c r="I2" s="996" t="s">
        <v>435</v>
      </c>
      <c r="J2" s="996" t="s">
        <v>1029</v>
      </c>
      <c r="K2" s="996" t="s">
        <v>19</v>
      </c>
      <c r="L2" s="996" t="s">
        <v>436</v>
      </c>
      <c r="M2" s="997" t="s">
        <v>40</v>
      </c>
    </row>
    <row r="3" spans="1:19" x14ac:dyDescent="0.25">
      <c r="A3" s="997"/>
      <c r="B3" s="997"/>
      <c r="C3" s="997"/>
      <c r="D3" s="40" t="s">
        <v>1647</v>
      </c>
      <c r="E3" s="40" t="s">
        <v>15</v>
      </c>
      <c r="F3" s="997"/>
      <c r="G3" s="997"/>
      <c r="H3" s="997"/>
      <c r="I3" s="996"/>
      <c r="J3" s="996"/>
      <c r="K3" s="996"/>
      <c r="L3" s="996"/>
      <c r="M3" s="997"/>
      <c r="P3" s="406"/>
      <c r="Q3" s="407"/>
      <c r="R3" s="407"/>
      <c r="S3" s="407"/>
    </row>
    <row r="4" spans="1:19" x14ac:dyDescent="0.25">
      <c r="A4" s="408">
        <v>1</v>
      </c>
      <c r="B4" s="408">
        <v>2</v>
      </c>
      <c r="C4" s="408">
        <v>3</v>
      </c>
      <c r="D4" s="408">
        <v>4</v>
      </c>
      <c r="E4" s="408">
        <v>5</v>
      </c>
      <c r="F4" s="408">
        <v>6</v>
      </c>
      <c r="G4" s="408">
        <v>7</v>
      </c>
      <c r="H4" s="408">
        <v>8</v>
      </c>
      <c r="I4" s="408">
        <v>9</v>
      </c>
      <c r="J4" s="408">
        <v>10</v>
      </c>
      <c r="K4" s="408">
        <v>11</v>
      </c>
      <c r="L4" s="408">
        <v>12</v>
      </c>
      <c r="M4" s="408">
        <v>13</v>
      </c>
      <c r="P4" s="406"/>
      <c r="Q4" s="407"/>
      <c r="R4" s="407"/>
      <c r="S4" s="407"/>
    </row>
    <row r="5" spans="1:19" s="195" customFormat="1" ht="31.5" x14ac:dyDescent="0.25">
      <c r="A5" s="439">
        <v>1</v>
      </c>
      <c r="B5" s="439" t="s">
        <v>381</v>
      </c>
      <c r="C5" s="439" t="s">
        <v>382</v>
      </c>
      <c r="D5" s="439" t="s">
        <v>99</v>
      </c>
      <c r="E5" s="439">
        <v>1.9</v>
      </c>
      <c r="F5" s="439" t="s">
        <v>383</v>
      </c>
      <c r="G5" s="439" t="s">
        <v>217</v>
      </c>
      <c r="H5" s="439" t="s">
        <v>2076</v>
      </c>
      <c r="I5" s="440">
        <v>267.89999999999998</v>
      </c>
      <c r="J5" s="440" t="s">
        <v>26</v>
      </c>
      <c r="K5" s="440">
        <v>97.086079999999995</v>
      </c>
      <c r="L5" s="440">
        <f>I5-K5</f>
        <v>170.81392</v>
      </c>
      <c r="M5" s="442" t="s">
        <v>75</v>
      </c>
      <c r="P5" s="409"/>
      <c r="Q5" s="410"/>
      <c r="R5" s="409"/>
      <c r="S5" s="409"/>
    </row>
    <row r="6" spans="1:19" s="425" customFormat="1" ht="42.75" customHeight="1" x14ac:dyDescent="0.25">
      <c r="A6" s="455">
        <v>2</v>
      </c>
      <c r="B6" s="455" t="s">
        <v>1720</v>
      </c>
      <c r="C6" s="478" t="s">
        <v>2702</v>
      </c>
      <c r="D6" s="455" t="s">
        <v>89</v>
      </c>
      <c r="E6" s="455">
        <v>38</v>
      </c>
      <c r="F6" s="455" t="s">
        <v>2061</v>
      </c>
      <c r="G6" s="455" t="s">
        <v>1837</v>
      </c>
      <c r="H6" s="455" t="s">
        <v>2075</v>
      </c>
      <c r="I6" s="457">
        <v>25</v>
      </c>
      <c r="J6" s="419">
        <v>49.714260000000003</v>
      </c>
      <c r="K6" s="457">
        <v>7.62887</v>
      </c>
      <c r="L6" s="457">
        <f t="shared" ref="L6:L18" si="0">I6-K6</f>
        <v>17.371130000000001</v>
      </c>
      <c r="M6" s="67" t="s">
        <v>1836</v>
      </c>
      <c r="P6" s="435"/>
      <c r="Q6" s="437"/>
      <c r="R6" s="435"/>
      <c r="S6" s="435"/>
    </row>
    <row r="7" spans="1:19" s="425" customFormat="1" ht="42.75" customHeight="1" x14ac:dyDescent="0.25">
      <c r="A7" s="455">
        <v>3</v>
      </c>
      <c r="B7" s="455" t="s">
        <v>1721</v>
      </c>
      <c r="C7" s="478" t="s">
        <v>2702</v>
      </c>
      <c r="D7" s="455" t="s">
        <v>89</v>
      </c>
      <c r="E7" s="455">
        <v>16.5</v>
      </c>
      <c r="F7" s="455" t="s">
        <v>2062</v>
      </c>
      <c r="G7" s="455" t="s">
        <v>1837</v>
      </c>
      <c r="H7" s="455" t="s">
        <v>2075</v>
      </c>
      <c r="I7" s="457">
        <v>10.85566</v>
      </c>
      <c r="J7" s="419">
        <v>21.586459999999999</v>
      </c>
      <c r="K7" s="457">
        <v>3.3125300000000002</v>
      </c>
      <c r="L7" s="457">
        <f t="shared" si="0"/>
        <v>7.5431299999999997</v>
      </c>
      <c r="M7" s="67" t="s">
        <v>75</v>
      </c>
      <c r="P7" s="435"/>
      <c r="Q7" s="437"/>
      <c r="R7" s="435"/>
      <c r="S7" s="435"/>
    </row>
    <row r="8" spans="1:19" s="425" customFormat="1" ht="42.75" customHeight="1" x14ac:dyDescent="0.25">
      <c r="A8" s="455">
        <v>4</v>
      </c>
      <c r="B8" s="455" t="s">
        <v>1722</v>
      </c>
      <c r="C8" s="478" t="s">
        <v>2702</v>
      </c>
      <c r="D8" s="455" t="s">
        <v>89</v>
      </c>
      <c r="E8" s="455">
        <v>18.100000000000001</v>
      </c>
      <c r="F8" s="455" t="s">
        <v>2066</v>
      </c>
      <c r="G8" s="455" t="s">
        <v>1837</v>
      </c>
      <c r="H8" s="455" t="s">
        <v>2075</v>
      </c>
      <c r="I8" s="457">
        <v>11.908329999999999</v>
      </c>
      <c r="J8" s="419">
        <v>23.679690000000001</v>
      </c>
      <c r="K8" s="457">
        <v>3.63375</v>
      </c>
      <c r="L8" s="457">
        <f t="shared" si="0"/>
        <v>8.2745800000000003</v>
      </c>
      <c r="M8" s="67" t="s">
        <v>1962</v>
      </c>
      <c r="P8" s="435"/>
      <c r="Q8" s="437"/>
      <c r="R8" s="435"/>
      <c r="S8" s="435"/>
    </row>
    <row r="9" spans="1:19" s="425" customFormat="1" ht="42.75" customHeight="1" x14ac:dyDescent="0.25">
      <c r="A9" s="455">
        <v>5</v>
      </c>
      <c r="B9" s="455" t="s">
        <v>1723</v>
      </c>
      <c r="C9" s="478" t="s">
        <v>2702</v>
      </c>
      <c r="D9" s="455" t="s">
        <v>89</v>
      </c>
      <c r="E9" s="455">
        <v>379.6</v>
      </c>
      <c r="F9" s="455" t="s">
        <v>2065</v>
      </c>
      <c r="G9" s="455" t="s">
        <v>1837</v>
      </c>
      <c r="H9" s="455" t="s">
        <v>2075</v>
      </c>
      <c r="I9" s="457">
        <v>249.74601999999999</v>
      </c>
      <c r="J9" s="419">
        <v>496.61928999999998</v>
      </c>
      <c r="K9" s="457">
        <v>76.208330000000004</v>
      </c>
      <c r="L9" s="457">
        <f t="shared" si="0"/>
        <v>173.53769</v>
      </c>
      <c r="M9" s="67" t="s">
        <v>75</v>
      </c>
      <c r="P9" s="435"/>
      <c r="Q9" s="437"/>
      <c r="R9" s="435"/>
      <c r="S9" s="435"/>
    </row>
    <row r="10" spans="1:19" s="425" customFormat="1" ht="42.75" customHeight="1" x14ac:dyDescent="0.25">
      <c r="A10" s="455">
        <v>6</v>
      </c>
      <c r="B10" s="455" t="s">
        <v>1724</v>
      </c>
      <c r="C10" s="478" t="s">
        <v>2702</v>
      </c>
      <c r="D10" s="455" t="s">
        <v>89</v>
      </c>
      <c r="E10" s="455">
        <v>14.6</v>
      </c>
      <c r="F10" s="455" t="s">
        <v>2064</v>
      </c>
      <c r="G10" s="455" t="s">
        <v>1837</v>
      </c>
      <c r="H10" s="455" t="s">
        <v>2075</v>
      </c>
      <c r="I10" s="457">
        <v>9.60562</v>
      </c>
      <c r="J10" s="419">
        <v>19.100739999999998</v>
      </c>
      <c r="K10" s="457">
        <v>2.9310900000000002</v>
      </c>
      <c r="L10" s="457">
        <f t="shared" si="0"/>
        <v>6.6745299999999999</v>
      </c>
      <c r="M10" s="67" t="s">
        <v>75</v>
      </c>
      <c r="P10" s="435"/>
      <c r="Q10" s="437"/>
      <c r="R10" s="435"/>
      <c r="S10" s="435"/>
    </row>
    <row r="11" spans="1:19" s="425" customFormat="1" ht="47.25" x14ac:dyDescent="0.25">
      <c r="A11" s="455">
        <v>7</v>
      </c>
      <c r="B11" s="455" t="s">
        <v>1725</v>
      </c>
      <c r="C11" s="478" t="s">
        <v>2702</v>
      </c>
      <c r="D11" s="455" t="s">
        <v>89</v>
      </c>
      <c r="E11" s="455">
        <v>3660.9</v>
      </c>
      <c r="F11" s="455" t="s">
        <v>2067</v>
      </c>
      <c r="G11" s="455" t="s">
        <v>1837</v>
      </c>
      <c r="H11" s="455" t="s">
        <v>2075</v>
      </c>
      <c r="I11" s="457">
        <v>2408.57537</v>
      </c>
      <c r="J11" s="419">
        <v>4789.4456399999999</v>
      </c>
      <c r="K11" s="457">
        <v>734.96073999999999</v>
      </c>
      <c r="L11" s="457">
        <f t="shared" si="0"/>
        <v>1673.61463</v>
      </c>
      <c r="M11" s="67" t="s">
        <v>2074</v>
      </c>
      <c r="P11" s="435"/>
      <c r="Q11" s="437"/>
      <c r="R11" s="435"/>
      <c r="S11" s="435"/>
    </row>
    <row r="12" spans="1:19" s="425" customFormat="1" ht="40.5" customHeight="1" x14ac:dyDescent="0.25">
      <c r="A12" s="455">
        <v>8</v>
      </c>
      <c r="B12" s="455" t="s">
        <v>1726</v>
      </c>
      <c r="C12" s="478" t="s">
        <v>2702</v>
      </c>
      <c r="D12" s="455" t="s">
        <v>89</v>
      </c>
      <c r="E12" s="455">
        <v>283.60000000000002</v>
      </c>
      <c r="F12" s="455" t="s">
        <v>2068</v>
      </c>
      <c r="G12" s="455" t="s">
        <v>1837</v>
      </c>
      <c r="H12" s="455" t="s">
        <v>2075</v>
      </c>
      <c r="I12" s="457">
        <v>186.58581000000001</v>
      </c>
      <c r="J12" s="419">
        <v>371.02537000000001</v>
      </c>
      <c r="K12" s="457">
        <v>56.935420000000001</v>
      </c>
      <c r="L12" s="457">
        <f t="shared" si="0"/>
        <v>129.65039000000002</v>
      </c>
      <c r="M12" s="67" t="s">
        <v>75</v>
      </c>
      <c r="P12" s="435"/>
      <c r="Q12" s="437"/>
      <c r="R12" s="435"/>
      <c r="S12" s="435"/>
    </row>
    <row r="13" spans="1:19" s="425" customFormat="1" ht="41.25" customHeight="1" x14ac:dyDescent="0.25">
      <c r="A13" s="455">
        <v>9</v>
      </c>
      <c r="B13" s="455" t="s">
        <v>1727</v>
      </c>
      <c r="C13" s="455" t="s">
        <v>2702</v>
      </c>
      <c r="D13" s="455" t="s">
        <v>89</v>
      </c>
      <c r="E13" s="455">
        <v>32</v>
      </c>
      <c r="F13" s="455" t="s">
        <v>2069</v>
      </c>
      <c r="G13" s="455" t="s">
        <v>1837</v>
      </c>
      <c r="H13" s="455" t="s">
        <v>2075</v>
      </c>
      <c r="I13" s="457">
        <v>21.05341</v>
      </c>
      <c r="J13" s="419">
        <v>41.864640000000001</v>
      </c>
      <c r="K13" s="457">
        <v>6.4243100000000002</v>
      </c>
      <c r="L13" s="457">
        <f t="shared" si="0"/>
        <v>14.629099999999999</v>
      </c>
      <c r="M13" s="67" t="s">
        <v>75</v>
      </c>
      <c r="P13" s="435"/>
      <c r="Q13" s="437"/>
      <c r="R13" s="435"/>
      <c r="S13" s="435"/>
    </row>
    <row r="14" spans="1:19" s="481" customFormat="1" ht="43.5" customHeight="1" x14ac:dyDescent="0.25">
      <c r="A14" s="404">
        <v>11</v>
      </c>
      <c r="B14" s="404" t="s">
        <v>1801</v>
      </c>
      <c r="C14" s="404" t="s">
        <v>1802</v>
      </c>
      <c r="D14" s="404" t="s">
        <v>89</v>
      </c>
      <c r="E14" s="66">
        <v>1771.2</v>
      </c>
      <c r="F14" s="480" t="s">
        <v>1803</v>
      </c>
      <c r="G14" s="480" t="s">
        <v>1835</v>
      </c>
      <c r="H14" s="480" t="s">
        <v>2109</v>
      </c>
      <c r="I14" s="479">
        <v>975</v>
      </c>
      <c r="J14" s="479">
        <v>13028.008459999999</v>
      </c>
      <c r="K14" s="479">
        <v>0</v>
      </c>
      <c r="L14" s="479">
        <f t="shared" si="0"/>
        <v>975</v>
      </c>
      <c r="M14" s="66" t="s">
        <v>2260</v>
      </c>
      <c r="P14" s="482"/>
      <c r="Q14" s="483"/>
      <c r="R14" s="482"/>
      <c r="S14" s="482"/>
    </row>
    <row r="15" spans="1:19" s="195" customFormat="1" ht="43.5" customHeight="1" x14ac:dyDescent="0.25">
      <c r="A15" s="439">
        <v>13</v>
      </c>
      <c r="B15" s="439" t="s">
        <v>2323</v>
      </c>
      <c r="C15" s="439" t="s">
        <v>2324</v>
      </c>
      <c r="D15" s="439" t="s">
        <v>89</v>
      </c>
      <c r="E15" s="442" t="s">
        <v>26</v>
      </c>
      <c r="F15" s="442" t="s">
        <v>26</v>
      </c>
      <c r="G15" s="441">
        <v>42550</v>
      </c>
      <c r="H15" s="439" t="s">
        <v>2367</v>
      </c>
      <c r="I15" s="440">
        <v>1135</v>
      </c>
      <c r="J15" s="440">
        <v>0</v>
      </c>
      <c r="K15" s="440">
        <v>0</v>
      </c>
      <c r="L15" s="440">
        <f t="shared" si="0"/>
        <v>1135</v>
      </c>
      <c r="M15" s="442" t="s">
        <v>75</v>
      </c>
      <c r="P15" s="409"/>
      <c r="Q15" s="411"/>
      <c r="R15" s="409"/>
      <c r="S15" s="409"/>
    </row>
    <row r="16" spans="1:19" s="195" customFormat="1" ht="61.5" customHeight="1" x14ac:dyDescent="0.25">
      <c r="A16" s="439">
        <v>15</v>
      </c>
      <c r="B16" s="439" t="s">
        <v>2703</v>
      </c>
      <c r="C16" s="439" t="s">
        <v>93</v>
      </c>
      <c r="D16" s="439" t="s">
        <v>99</v>
      </c>
      <c r="E16" s="442" t="s">
        <v>26</v>
      </c>
      <c r="F16" s="460" t="s">
        <v>26</v>
      </c>
      <c r="G16" s="460" t="s">
        <v>2358</v>
      </c>
      <c r="H16" s="460" t="s">
        <v>2357</v>
      </c>
      <c r="I16" s="440">
        <v>526.9</v>
      </c>
      <c r="J16" s="440" t="s">
        <v>26</v>
      </c>
      <c r="K16" s="440">
        <v>0</v>
      </c>
      <c r="L16" s="440">
        <f t="shared" si="0"/>
        <v>526.9</v>
      </c>
      <c r="M16" s="442" t="s">
        <v>75</v>
      </c>
      <c r="P16" s="409"/>
      <c r="Q16" s="409"/>
      <c r="R16" s="409"/>
      <c r="S16" s="409"/>
    </row>
    <row r="17" spans="1:20" s="195" customFormat="1" ht="47.25" x14ac:dyDescent="0.25">
      <c r="A17" s="439">
        <v>16</v>
      </c>
      <c r="B17" s="439" t="s">
        <v>385</v>
      </c>
      <c r="C17" s="439" t="s">
        <v>386</v>
      </c>
      <c r="D17" s="439" t="s">
        <v>89</v>
      </c>
      <c r="E17" s="442">
        <v>80.099999999999994</v>
      </c>
      <c r="F17" s="439" t="s">
        <v>387</v>
      </c>
      <c r="G17" s="439" t="s">
        <v>26</v>
      </c>
      <c r="H17" s="439" t="s">
        <v>26</v>
      </c>
      <c r="I17" s="440">
        <v>391.1</v>
      </c>
      <c r="J17" s="440" t="s">
        <v>26</v>
      </c>
      <c r="K17" s="440">
        <v>219.23</v>
      </c>
      <c r="L17" s="440">
        <f t="shared" si="0"/>
        <v>171.87000000000003</v>
      </c>
      <c r="M17" s="442" t="s">
        <v>75</v>
      </c>
      <c r="N17" s="998"/>
      <c r="O17" s="999"/>
      <c r="P17" s="999"/>
      <c r="Q17" s="999"/>
      <c r="R17" s="999"/>
      <c r="S17" s="999"/>
      <c r="T17" s="999"/>
    </row>
    <row r="18" spans="1:20" s="195" customFormat="1" ht="31.5" x14ac:dyDescent="0.25">
      <c r="A18" s="439">
        <v>17</v>
      </c>
      <c r="B18" s="439" t="s">
        <v>388</v>
      </c>
      <c r="C18" s="439" t="s">
        <v>406</v>
      </c>
      <c r="D18" s="439" t="s">
        <v>89</v>
      </c>
      <c r="E18" s="442" t="s">
        <v>26</v>
      </c>
      <c r="F18" s="460" t="s">
        <v>407</v>
      </c>
      <c r="G18" s="439" t="s">
        <v>26</v>
      </c>
      <c r="H18" s="439" t="s">
        <v>26</v>
      </c>
      <c r="I18" s="440">
        <v>1688.6</v>
      </c>
      <c r="J18" s="440" t="s">
        <v>26</v>
      </c>
      <c r="K18" s="440">
        <v>962.39599999999996</v>
      </c>
      <c r="L18" s="440">
        <f t="shared" si="0"/>
        <v>726.20399999999995</v>
      </c>
      <c r="M18" s="442" t="s">
        <v>75</v>
      </c>
      <c r="P18" s="409"/>
      <c r="Q18" s="409"/>
      <c r="R18" s="409"/>
      <c r="S18" s="409"/>
    </row>
    <row r="19" spans="1:20" s="427" customFormat="1" ht="31.5" x14ac:dyDescent="0.25">
      <c r="A19" s="455">
        <v>18</v>
      </c>
      <c r="B19" s="455" t="s">
        <v>384</v>
      </c>
      <c r="C19" s="455" t="s">
        <v>391</v>
      </c>
      <c r="D19" s="455" t="s">
        <v>89</v>
      </c>
      <c r="E19" s="67">
        <v>17.399999999999999</v>
      </c>
      <c r="F19" s="455" t="s">
        <v>396</v>
      </c>
      <c r="G19" s="455" t="s">
        <v>164</v>
      </c>
      <c r="H19" s="455" t="s">
        <v>2359</v>
      </c>
      <c r="I19" s="457">
        <v>171.2</v>
      </c>
      <c r="J19" s="419">
        <v>198.34939</v>
      </c>
      <c r="K19" s="457">
        <f>I19</f>
        <v>171.2</v>
      </c>
      <c r="L19" s="457">
        <v>0</v>
      </c>
      <c r="M19" s="67" t="s">
        <v>75</v>
      </c>
      <c r="N19" s="425"/>
      <c r="O19" s="425"/>
      <c r="P19" s="430"/>
    </row>
    <row r="20" spans="1:20" s="427" customFormat="1" ht="31.5" x14ac:dyDescent="0.25">
      <c r="A20" s="455">
        <v>19</v>
      </c>
      <c r="B20" s="455" t="s">
        <v>384</v>
      </c>
      <c r="C20" s="455" t="s">
        <v>392</v>
      </c>
      <c r="D20" s="455" t="s">
        <v>89</v>
      </c>
      <c r="E20" s="67">
        <v>18.2</v>
      </c>
      <c r="F20" s="455" t="s">
        <v>397</v>
      </c>
      <c r="G20" s="455" t="s">
        <v>164</v>
      </c>
      <c r="H20" s="455" t="s">
        <v>2359</v>
      </c>
      <c r="I20" s="457">
        <v>289.3</v>
      </c>
      <c r="J20" s="419">
        <v>207.46889999999999</v>
      </c>
      <c r="K20" s="457">
        <f>I20</f>
        <v>289.3</v>
      </c>
      <c r="L20" s="457">
        <v>0</v>
      </c>
      <c r="M20" s="67" t="s">
        <v>75</v>
      </c>
      <c r="N20" s="425"/>
      <c r="O20" s="425"/>
      <c r="P20" s="430"/>
    </row>
    <row r="21" spans="1:20" s="425" customFormat="1" ht="31.5" x14ac:dyDescent="0.25">
      <c r="A21" s="455">
        <v>20</v>
      </c>
      <c r="B21" s="455" t="s">
        <v>384</v>
      </c>
      <c r="C21" s="455" t="s">
        <v>389</v>
      </c>
      <c r="D21" s="455" t="s">
        <v>89</v>
      </c>
      <c r="E21" s="67">
        <v>18.2</v>
      </c>
      <c r="F21" s="455" t="s">
        <v>394</v>
      </c>
      <c r="G21" s="455" t="s">
        <v>164</v>
      </c>
      <c r="H21" s="455" t="s">
        <v>2359</v>
      </c>
      <c r="I21" s="457">
        <v>289.10000000000002</v>
      </c>
      <c r="J21" s="419">
        <v>207.46889999999999</v>
      </c>
      <c r="K21" s="457">
        <f t="shared" ref="K21:K23" si="1">I21</f>
        <v>289.10000000000002</v>
      </c>
      <c r="L21" s="457">
        <v>0</v>
      </c>
      <c r="M21" s="67" t="s">
        <v>75</v>
      </c>
    </row>
    <row r="22" spans="1:20" s="427" customFormat="1" ht="31.5" x14ac:dyDescent="0.25">
      <c r="A22" s="455">
        <v>21</v>
      </c>
      <c r="B22" s="455" t="s">
        <v>384</v>
      </c>
      <c r="C22" s="455" t="s">
        <v>390</v>
      </c>
      <c r="D22" s="455" t="s">
        <v>89</v>
      </c>
      <c r="E22" s="67">
        <v>18.2</v>
      </c>
      <c r="F22" s="455" t="s">
        <v>395</v>
      </c>
      <c r="G22" s="455" t="s">
        <v>164</v>
      </c>
      <c r="H22" s="455" t="s">
        <v>2359</v>
      </c>
      <c r="I22" s="457">
        <v>289.10000000000002</v>
      </c>
      <c r="J22" s="419">
        <v>319.63076999999998</v>
      </c>
      <c r="K22" s="457">
        <f t="shared" si="1"/>
        <v>289.10000000000002</v>
      </c>
      <c r="L22" s="457">
        <v>0</v>
      </c>
      <c r="M22" s="67" t="s">
        <v>75</v>
      </c>
      <c r="N22" s="1000"/>
      <c r="O22" s="1001"/>
      <c r="P22" s="430"/>
    </row>
    <row r="23" spans="1:20" s="427" customFormat="1" ht="31.5" x14ac:dyDescent="0.25">
      <c r="A23" s="455">
        <v>22</v>
      </c>
      <c r="B23" s="455" t="s">
        <v>384</v>
      </c>
      <c r="C23" s="455" t="s">
        <v>2106</v>
      </c>
      <c r="D23" s="455" t="s">
        <v>89</v>
      </c>
      <c r="E23" s="67">
        <v>22</v>
      </c>
      <c r="F23" s="455" t="s">
        <v>399</v>
      </c>
      <c r="G23" s="455" t="s">
        <v>164</v>
      </c>
      <c r="H23" s="455" t="s">
        <v>2359</v>
      </c>
      <c r="I23" s="457">
        <v>347.8</v>
      </c>
      <c r="J23" s="419">
        <v>249.64663999999999</v>
      </c>
      <c r="K23" s="457">
        <f t="shared" si="1"/>
        <v>347.8</v>
      </c>
      <c r="L23" s="457">
        <v>0</v>
      </c>
      <c r="M23" s="67" t="s">
        <v>75</v>
      </c>
      <c r="N23" s="425"/>
      <c r="O23" s="425"/>
      <c r="P23" s="430"/>
    </row>
    <row r="24" spans="1:20" s="427" customFormat="1" ht="47.25" x14ac:dyDescent="0.25">
      <c r="A24" s="455">
        <v>23</v>
      </c>
      <c r="B24" s="455" t="s">
        <v>400</v>
      </c>
      <c r="C24" s="455" t="s">
        <v>1015</v>
      </c>
      <c r="D24" s="455" t="s">
        <v>89</v>
      </c>
      <c r="E24" s="67">
        <v>256.8</v>
      </c>
      <c r="F24" s="455" t="s">
        <v>771</v>
      </c>
      <c r="G24" s="42">
        <v>41999</v>
      </c>
      <c r="H24" s="455" t="s">
        <v>2360</v>
      </c>
      <c r="I24" s="457">
        <v>4623.3</v>
      </c>
      <c r="J24" s="419">
        <v>7217.0224600000001</v>
      </c>
      <c r="K24" s="457">
        <v>2102.9389999999999</v>
      </c>
      <c r="L24" s="457">
        <f t="shared" ref="L24:L25" si="2">I24-K24</f>
        <v>2520.3610000000003</v>
      </c>
      <c r="M24" s="67" t="s">
        <v>2260</v>
      </c>
      <c r="N24" s="425"/>
      <c r="O24" s="425"/>
      <c r="P24" s="430"/>
    </row>
    <row r="25" spans="1:20" s="427" customFormat="1" ht="47.25" x14ac:dyDescent="0.25">
      <c r="A25" s="455">
        <v>24</v>
      </c>
      <c r="B25" s="455" t="s">
        <v>402</v>
      </c>
      <c r="C25" s="455" t="s">
        <v>401</v>
      </c>
      <c r="D25" s="455" t="s">
        <v>89</v>
      </c>
      <c r="E25" s="67">
        <v>483.5</v>
      </c>
      <c r="F25" s="455" t="s">
        <v>1016</v>
      </c>
      <c r="G25" s="42">
        <v>41999</v>
      </c>
      <c r="H25" s="455" t="s">
        <v>2360</v>
      </c>
      <c r="I25" s="457">
        <v>2880.3</v>
      </c>
      <c r="J25" s="419">
        <v>1106.0691099999999</v>
      </c>
      <c r="K25" s="457">
        <v>2337.5880000000002</v>
      </c>
      <c r="L25" s="457">
        <f t="shared" si="2"/>
        <v>542.71199999999999</v>
      </c>
      <c r="M25" s="67" t="s">
        <v>2260</v>
      </c>
      <c r="N25" s="425"/>
      <c r="O25" s="425"/>
      <c r="P25" s="430"/>
    </row>
    <row r="26" spans="1:20" s="427" customFormat="1" ht="47.25" x14ac:dyDescent="0.25">
      <c r="A26" s="455">
        <v>25</v>
      </c>
      <c r="B26" s="455" t="s">
        <v>625</v>
      </c>
      <c r="C26" s="455" t="s">
        <v>628</v>
      </c>
      <c r="D26" s="455" t="s">
        <v>89</v>
      </c>
      <c r="E26" s="67">
        <v>496.7</v>
      </c>
      <c r="F26" s="455" t="s">
        <v>766</v>
      </c>
      <c r="G26" s="42">
        <v>42079</v>
      </c>
      <c r="H26" s="455" t="s">
        <v>2361</v>
      </c>
      <c r="I26" s="457">
        <v>2383.2249999999999</v>
      </c>
      <c r="J26" s="467">
        <v>8033.7499799999996</v>
      </c>
      <c r="K26" s="457">
        <f t="shared" ref="K26:K28" si="3">I26</f>
        <v>2383.2249999999999</v>
      </c>
      <c r="L26" s="457">
        <v>0</v>
      </c>
      <c r="M26" s="67" t="s">
        <v>2260</v>
      </c>
      <c r="N26" s="1002" t="s">
        <v>1017</v>
      </c>
      <c r="O26" s="1003"/>
      <c r="P26" s="1003"/>
      <c r="Q26" s="1003"/>
      <c r="R26" s="1003"/>
      <c r="S26" s="1003"/>
    </row>
    <row r="27" spans="1:20" ht="47.25" x14ac:dyDescent="0.25">
      <c r="A27" s="439">
        <v>26</v>
      </c>
      <c r="B27" s="439" t="s">
        <v>626</v>
      </c>
      <c r="C27" s="439" t="s">
        <v>628</v>
      </c>
      <c r="D27" s="439" t="s">
        <v>89</v>
      </c>
      <c r="E27" s="442">
        <v>32</v>
      </c>
      <c r="F27" s="473" t="s">
        <v>26</v>
      </c>
      <c r="G27" s="441">
        <v>42079</v>
      </c>
      <c r="H27" s="439" t="s">
        <v>2361</v>
      </c>
      <c r="I27" s="440">
        <v>30.527999999999999</v>
      </c>
      <c r="J27" s="440">
        <v>0</v>
      </c>
      <c r="K27" s="440">
        <f t="shared" si="3"/>
        <v>30.527999999999999</v>
      </c>
      <c r="L27" s="440">
        <v>0</v>
      </c>
      <c r="M27" s="442" t="s">
        <v>75</v>
      </c>
    </row>
    <row r="28" spans="1:20" ht="47.25" x14ac:dyDescent="0.25">
      <c r="A28" s="439">
        <v>27</v>
      </c>
      <c r="B28" s="439" t="s">
        <v>627</v>
      </c>
      <c r="C28" s="439" t="s">
        <v>628</v>
      </c>
      <c r="D28" s="439" t="s">
        <v>89</v>
      </c>
      <c r="E28" s="442">
        <v>12</v>
      </c>
      <c r="F28" s="473" t="s">
        <v>26</v>
      </c>
      <c r="G28" s="441">
        <v>42079</v>
      </c>
      <c r="H28" s="439" t="s">
        <v>2361</v>
      </c>
      <c r="I28" s="440">
        <v>7.9489999999999998</v>
      </c>
      <c r="J28" s="440">
        <v>0</v>
      </c>
      <c r="K28" s="440">
        <f t="shared" si="3"/>
        <v>7.9489999999999998</v>
      </c>
      <c r="L28" s="440">
        <v>0</v>
      </c>
      <c r="M28" s="442" t="s">
        <v>75</v>
      </c>
    </row>
    <row r="29" spans="1:20" s="486" customFormat="1" ht="68.25" customHeight="1" x14ac:dyDescent="0.25">
      <c r="A29" s="404">
        <v>32</v>
      </c>
      <c r="B29" s="404" t="s">
        <v>1804</v>
      </c>
      <c r="C29" s="404" t="s">
        <v>405</v>
      </c>
      <c r="D29" s="404" t="s">
        <v>89</v>
      </c>
      <c r="E29" s="479">
        <v>63.7</v>
      </c>
      <c r="F29" s="404" t="s">
        <v>841</v>
      </c>
      <c r="G29" s="476">
        <v>41068</v>
      </c>
      <c r="H29" s="404" t="s">
        <v>2108</v>
      </c>
      <c r="I29" s="479">
        <v>293.42099999999999</v>
      </c>
      <c r="J29" s="479">
        <v>0</v>
      </c>
      <c r="K29" s="479">
        <v>293.42099999999999</v>
      </c>
      <c r="L29" s="479">
        <f t="shared" ref="L29:L70" si="4">I29-K29</f>
        <v>0</v>
      </c>
      <c r="M29" s="66" t="s">
        <v>2547</v>
      </c>
      <c r="N29" s="487"/>
      <c r="O29" s="487"/>
      <c r="P29" s="485"/>
    </row>
    <row r="30" spans="1:20" s="486" customFormat="1" ht="47.25" x14ac:dyDescent="0.25">
      <c r="A30" s="404">
        <v>51</v>
      </c>
      <c r="B30" s="404" t="s">
        <v>2246</v>
      </c>
      <c r="C30" s="404" t="s">
        <v>2247</v>
      </c>
      <c r="D30" s="404" t="s">
        <v>74</v>
      </c>
      <c r="E30" s="66" t="s">
        <v>26</v>
      </c>
      <c r="F30" s="404" t="s">
        <v>26</v>
      </c>
      <c r="G30" s="476">
        <v>43260</v>
      </c>
      <c r="H30" s="404" t="s">
        <v>2322</v>
      </c>
      <c r="I30" s="484">
        <v>32.159999999999997</v>
      </c>
      <c r="J30" s="479">
        <v>0</v>
      </c>
      <c r="K30" s="479">
        <f>I30</f>
        <v>32.159999999999997</v>
      </c>
      <c r="L30" s="479">
        <f t="shared" si="4"/>
        <v>0</v>
      </c>
      <c r="M30" s="66" t="s">
        <v>75</v>
      </c>
      <c r="N30" s="481"/>
      <c r="O30" s="481"/>
      <c r="P30" s="485"/>
    </row>
    <row r="31" spans="1:20" s="427" customFormat="1" ht="47.25" x14ac:dyDescent="0.25">
      <c r="A31" s="455">
        <v>52</v>
      </c>
      <c r="B31" s="455" t="s">
        <v>2368</v>
      </c>
      <c r="C31" s="455" t="s">
        <v>2248</v>
      </c>
      <c r="D31" s="455" t="s">
        <v>74</v>
      </c>
      <c r="E31" s="67">
        <v>246.5</v>
      </c>
      <c r="F31" s="455" t="s">
        <v>2145</v>
      </c>
      <c r="G31" s="42">
        <v>43444</v>
      </c>
      <c r="H31" s="455" t="s">
        <v>2319</v>
      </c>
      <c r="I31" s="457">
        <v>2519.3829999999998</v>
      </c>
      <c r="J31" s="457">
        <v>3971.5463800000002</v>
      </c>
      <c r="K31" s="457">
        <v>932.09199999999998</v>
      </c>
      <c r="L31" s="457">
        <f t="shared" si="4"/>
        <v>1587.2909999999997</v>
      </c>
      <c r="M31" s="67" t="s">
        <v>75</v>
      </c>
      <c r="N31" s="425"/>
      <c r="O31" s="425"/>
      <c r="P31" s="430"/>
    </row>
    <row r="32" spans="1:20" s="427" customFormat="1" ht="47.25" x14ac:dyDescent="0.25">
      <c r="A32" s="455">
        <v>56</v>
      </c>
      <c r="B32" s="455" t="s">
        <v>145</v>
      </c>
      <c r="C32" s="455" t="s">
        <v>149</v>
      </c>
      <c r="D32" s="455" t="s">
        <v>89</v>
      </c>
      <c r="E32" s="190">
        <v>343</v>
      </c>
      <c r="F32" s="455" t="s">
        <v>560</v>
      </c>
      <c r="G32" s="42">
        <v>43459</v>
      </c>
      <c r="H32" s="455" t="s">
        <v>2342</v>
      </c>
      <c r="I32" s="457">
        <v>4482.1000000000004</v>
      </c>
      <c r="J32" s="457">
        <v>7977.7272400000002</v>
      </c>
      <c r="K32" s="457">
        <v>4428.8</v>
      </c>
      <c r="L32" s="457">
        <f t="shared" si="4"/>
        <v>53.300000000000182</v>
      </c>
      <c r="M32" s="67" t="s">
        <v>75</v>
      </c>
      <c r="N32" s="425"/>
      <c r="O32" s="425"/>
      <c r="P32" s="430"/>
    </row>
    <row r="33" spans="1:16" s="427" customFormat="1" ht="47.25" x14ac:dyDescent="0.25">
      <c r="A33" s="455">
        <v>57</v>
      </c>
      <c r="B33" s="455" t="s">
        <v>145</v>
      </c>
      <c r="C33" s="455" t="s">
        <v>2241</v>
      </c>
      <c r="D33" s="455" t="s">
        <v>89</v>
      </c>
      <c r="E33" s="190">
        <v>535.29999999999995</v>
      </c>
      <c r="F33" s="456" t="s">
        <v>2242</v>
      </c>
      <c r="G33" s="42">
        <v>43459</v>
      </c>
      <c r="H33" s="455" t="s">
        <v>2342</v>
      </c>
      <c r="I33" s="457">
        <v>4052.0242400000002</v>
      </c>
      <c r="J33" s="467">
        <v>3902.3905300000001</v>
      </c>
      <c r="K33" s="457">
        <f>I33</f>
        <v>4052.0242400000002</v>
      </c>
      <c r="L33" s="457">
        <f t="shared" si="4"/>
        <v>0</v>
      </c>
      <c r="M33" s="67" t="s">
        <v>75</v>
      </c>
      <c r="N33" s="425"/>
      <c r="O33" s="425"/>
      <c r="P33" s="430"/>
    </row>
    <row r="34" spans="1:16" s="427" customFormat="1" ht="31.5" x14ac:dyDescent="0.25">
      <c r="A34" s="455">
        <v>58</v>
      </c>
      <c r="B34" s="455" t="s">
        <v>2240</v>
      </c>
      <c r="C34" s="455" t="s">
        <v>749</v>
      </c>
      <c r="D34" s="455" t="s">
        <v>89</v>
      </c>
      <c r="E34" s="457">
        <v>322.73</v>
      </c>
      <c r="F34" s="455" t="s">
        <v>682</v>
      </c>
      <c r="G34" s="42">
        <v>39021</v>
      </c>
      <c r="H34" s="455" t="s">
        <v>2362</v>
      </c>
      <c r="I34" s="457">
        <v>808.80849000000001</v>
      </c>
      <c r="J34" s="457">
        <v>2631.28935</v>
      </c>
      <c r="K34" s="457">
        <f>I34</f>
        <v>808.80849000000001</v>
      </c>
      <c r="L34" s="457">
        <f t="shared" si="4"/>
        <v>0</v>
      </c>
      <c r="M34" s="67" t="s">
        <v>75</v>
      </c>
      <c r="N34" s="425"/>
      <c r="O34" s="425"/>
      <c r="P34" s="430"/>
    </row>
    <row r="35" spans="1:16" ht="31.5" x14ac:dyDescent="0.25">
      <c r="A35" s="439">
        <v>59</v>
      </c>
      <c r="B35" s="439" t="s">
        <v>2340</v>
      </c>
      <c r="C35" s="439" t="s">
        <v>2341</v>
      </c>
      <c r="D35" s="439" t="s">
        <v>89</v>
      </c>
      <c r="E35" s="440" t="s">
        <v>26</v>
      </c>
      <c r="F35" s="440" t="s">
        <v>26</v>
      </c>
      <c r="G35" s="441" t="s">
        <v>2401</v>
      </c>
      <c r="H35" s="439" t="s">
        <v>2402</v>
      </c>
      <c r="I35" s="440">
        <v>4350.9179999999997</v>
      </c>
      <c r="J35" s="440">
        <v>0</v>
      </c>
      <c r="K35" s="440">
        <v>0</v>
      </c>
      <c r="L35" s="440">
        <f t="shared" si="4"/>
        <v>4350.9179999999997</v>
      </c>
      <c r="M35" s="442" t="s">
        <v>75</v>
      </c>
    </row>
    <row r="36" spans="1:16" ht="31.5" x14ac:dyDescent="0.25">
      <c r="A36" s="439">
        <v>60</v>
      </c>
      <c r="B36" s="439" t="s">
        <v>2339</v>
      </c>
      <c r="C36" s="439" t="s">
        <v>2204</v>
      </c>
      <c r="D36" s="439" t="s">
        <v>94</v>
      </c>
      <c r="E36" s="440" t="s">
        <v>26</v>
      </c>
      <c r="F36" s="439" t="s">
        <v>26</v>
      </c>
      <c r="G36" s="441">
        <v>43325</v>
      </c>
      <c r="H36" s="439" t="s">
        <v>2364</v>
      </c>
      <c r="I36" s="440">
        <v>347.75200000000001</v>
      </c>
      <c r="J36" s="440">
        <v>0</v>
      </c>
      <c r="K36" s="440">
        <v>0</v>
      </c>
      <c r="L36" s="440">
        <f t="shared" si="4"/>
        <v>347.75200000000001</v>
      </c>
      <c r="M36" s="442" t="s">
        <v>75</v>
      </c>
    </row>
    <row r="37" spans="1:16" ht="31.5" x14ac:dyDescent="0.25">
      <c r="A37" s="439">
        <v>61</v>
      </c>
      <c r="B37" s="439" t="s">
        <v>2325</v>
      </c>
      <c r="C37" s="439" t="s">
        <v>661</v>
      </c>
      <c r="D37" s="439" t="s">
        <v>94</v>
      </c>
      <c r="E37" s="440" t="s">
        <v>26</v>
      </c>
      <c r="F37" s="439" t="s">
        <v>26</v>
      </c>
      <c r="G37" s="441">
        <v>43402</v>
      </c>
      <c r="H37" s="439" t="s">
        <v>2363</v>
      </c>
      <c r="I37" s="440">
        <v>686.2</v>
      </c>
      <c r="J37" s="440">
        <v>0</v>
      </c>
      <c r="K37" s="440">
        <v>615.20000000000005</v>
      </c>
      <c r="L37" s="440">
        <f t="shared" si="4"/>
        <v>71</v>
      </c>
      <c r="M37" s="442" t="s">
        <v>75</v>
      </c>
    </row>
    <row r="38" spans="1:16" ht="31.5" x14ac:dyDescent="0.25">
      <c r="A38" s="439">
        <v>62</v>
      </c>
      <c r="B38" s="439" t="s">
        <v>2325</v>
      </c>
      <c r="C38" s="439" t="s">
        <v>2326</v>
      </c>
      <c r="D38" s="439" t="s">
        <v>94</v>
      </c>
      <c r="E38" s="440" t="s">
        <v>26</v>
      </c>
      <c r="F38" s="439" t="s">
        <v>26</v>
      </c>
      <c r="G38" s="441">
        <v>43402</v>
      </c>
      <c r="H38" s="439" t="s">
        <v>2363</v>
      </c>
      <c r="I38" s="440">
        <v>57.515999999999998</v>
      </c>
      <c r="J38" s="440">
        <v>0</v>
      </c>
      <c r="K38" s="440">
        <f>I38</f>
        <v>57.515999999999998</v>
      </c>
      <c r="L38" s="440">
        <f t="shared" si="4"/>
        <v>0</v>
      </c>
      <c r="M38" s="442" t="s">
        <v>75</v>
      </c>
    </row>
    <row r="39" spans="1:16" ht="31.5" x14ac:dyDescent="0.25">
      <c r="A39" s="439">
        <v>63</v>
      </c>
      <c r="B39" s="439" t="s">
        <v>2325</v>
      </c>
      <c r="C39" s="439" t="s">
        <v>703</v>
      </c>
      <c r="D39" s="439" t="s">
        <v>94</v>
      </c>
      <c r="E39" s="440" t="s">
        <v>26</v>
      </c>
      <c r="F39" s="439" t="s">
        <v>26</v>
      </c>
      <c r="G39" s="441">
        <v>43402</v>
      </c>
      <c r="H39" s="439" t="s">
        <v>2363</v>
      </c>
      <c r="I39" s="440">
        <v>98.49</v>
      </c>
      <c r="J39" s="440">
        <v>0</v>
      </c>
      <c r="K39" s="440">
        <f>I39</f>
        <v>98.49</v>
      </c>
      <c r="L39" s="440">
        <f t="shared" si="4"/>
        <v>0</v>
      </c>
      <c r="M39" s="442" t="s">
        <v>75</v>
      </c>
    </row>
    <row r="40" spans="1:16" ht="31.5" x14ac:dyDescent="0.25">
      <c r="A40" s="439">
        <v>64</v>
      </c>
      <c r="B40" s="439" t="s">
        <v>2325</v>
      </c>
      <c r="C40" s="439" t="s">
        <v>703</v>
      </c>
      <c r="D40" s="439" t="s">
        <v>94</v>
      </c>
      <c r="E40" s="440" t="s">
        <v>26</v>
      </c>
      <c r="F40" s="439" t="s">
        <v>26</v>
      </c>
      <c r="G40" s="441">
        <v>43402</v>
      </c>
      <c r="H40" s="439" t="s">
        <v>2363</v>
      </c>
      <c r="I40" s="440">
        <v>158.76</v>
      </c>
      <c r="J40" s="440">
        <v>0</v>
      </c>
      <c r="K40" s="440">
        <f>I40</f>
        <v>158.76</v>
      </c>
      <c r="L40" s="440">
        <f t="shared" si="4"/>
        <v>0</v>
      </c>
      <c r="M40" s="442" t="s">
        <v>75</v>
      </c>
    </row>
    <row r="41" spans="1:16" ht="31.5" x14ac:dyDescent="0.25">
      <c r="A41" s="439">
        <v>65</v>
      </c>
      <c r="B41" s="439" t="s">
        <v>2325</v>
      </c>
      <c r="C41" s="439" t="s">
        <v>694</v>
      </c>
      <c r="D41" s="439" t="s">
        <v>94</v>
      </c>
      <c r="E41" s="440" t="s">
        <v>26</v>
      </c>
      <c r="F41" s="439" t="s">
        <v>26</v>
      </c>
      <c r="G41" s="441">
        <v>43402</v>
      </c>
      <c r="H41" s="439" t="s">
        <v>2363</v>
      </c>
      <c r="I41" s="440">
        <v>1168</v>
      </c>
      <c r="J41" s="440">
        <v>0</v>
      </c>
      <c r="K41" s="440">
        <v>38.207000000000001</v>
      </c>
      <c r="L41" s="440">
        <f t="shared" si="4"/>
        <v>1129.7929999999999</v>
      </c>
      <c r="M41" s="442" t="s">
        <v>75</v>
      </c>
    </row>
    <row r="42" spans="1:16" ht="31.5" x14ac:dyDescent="0.25">
      <c r="A42" s="439">
        <v>66</v>
      </c>
      <c r="B42" s="439" t="s">
        <v>2325</v>
      </c>
      <c r="C42" s="439" t="s">
        <v>694</v>
      </c>
      <c r="D42" s="439" t="s">
        <v>94</v>
      </c>
      <c r="E42" s="440" t="s">
        <v>26</v>
      </c>
      <c r="F42" s="439" t="s">
        <v>26</v>
      </c>
      <c r="G42" s="441">
        <v>43402</v>
      </c>
      <c r="H42" s="439" t="s">
        <v>2363</v>
      </c>
      <c r="I42" s="440">
        <v>532</v>
      </c>
      <c r="J42" s="440">
        <v>0</v>
      </c>
      <c r="K42" s="440">
        <v>18.457000000000001</v>
      </c>
      <c r="L42" s="440">
        <f t="shared" si="4"/>
        <v>513.54300000000001</v>
      </c>
      <c r="M42" s="442" t="s">
        <v>75</v>
      </c>
    </row>
    <row r="43" spans="1:16" ht="31.5" x14ac:dyDescent="0.25">
      <c r="A43" s="439">
        <v>67</v>
      </c>
      <c r="B43" s="439" t="s">
        <v>2325</v>
      </c>
      <c r="C43" s="439" t="s">
        <v>770</v>
      </c>
      <c r="D43" s="439" t="s">
        <v>94</v>
      </c>
      <c r="E43" s="440" t="s">
        <v>26</v>
      </c>
      <c r="F43" s="439" t="s">
        <v>26</v>
      </c>
      <c r="G43" s="441">
        <v>43402</v>
      </c>
      <c r="H43" s="439" t="s">
        <v>2363</v>
      </c>
      <c r="I43" s="440">
        <v>19.100000000000001</v>
      </c>
      <c r="J43" s="440">
        <v>0</v>
      </c>
      <c r="K43" s="440">
        <f>I43</f>
        <v>19.100000000000001</v>
      </c>
      <c r="L43" s="440">
        <f t="shared" si="4"/>
        <v>0</v>
      </c>
      <c r="M43" s="442" t="s">
        <v>75</v>
      </c>
    </row>
    <row r="44" spans="1:16" ht="31.5" x14ac:dyDescent="0.25">
      <c r="A44" s="439">
        <v>68</v>
      </c>
      <c r="B44" s="439" t="s">
        <v>2325</v>
      </c>
      <c r="C44" s="439" t="s">
        <v>770</v>
      </c>
      <c r="D44" s="439" t="s">
        <v>94</v>
      </c>
      <c r="E44" s="440" t="s">
        <v>26</v>
      </c>
      <c r="F44" s="439" t="s">
        <v>26</v>
      </c>
      <c r="G44" s="441">
        <v>43402</v>
      </c>
      <c r="H44" s="439" t="s">
        <v>2363</v>
      </c>
      <c r="I44" s="440">
        <v>9</v>
      </c>
      <c r="J44" s="440">
        <v>0</v>
      </c>
      <c r="K44" s="440">
        <f t="shared" ref="K44:K45" si="5">I44</f>
        <v>9</v>
      </c>
      <c r="L44" s="440">
        <f t="shared" si="4"/>
        <v>0</v>
      </c>
      <c r="M44" s="442" t="s">
        <v>75</v>
      </c>
    </row>
    <row r="45" spans="1:16" ht="31.5" x14ac:dyDescent="0.25">
      <c r="A45" s="439">
        <v>69</v>
      </c>
      <c r="B45" s="439" t="s">
        <v>2325</v>
      </c>
      <c r="C45" s="439" t="s">
        <v>770</v>
      </c>
      <c r="D45" s="439" t="s">
        <v>94</v>
      </c>
      <c r="E45" s="440" t="s">
        <v>26</v>
      </c>
      <c r="F45" s="439" t="s">
        <v>26</v>
      </c>
      <c r="G45" s="441">
        <v>43402</v>
      </c>
      <c r="H45" s="439" t="s">
        <v>2363</v>
      </c>
      <c r="I45" s="440">
        <v>40.457000000000001</v>
      </c>
      <c r="J45" s="440">
        <v>0</v>
      </c>
      <c r="K45" s="440">
        <f t="shared" si="5"/>
        <v>40.457000000000001</v>
      </c>
      <c r="L45" s="440">
        <f t="shared" si="4"/>
        <v>0</v>
      </c>
      <c r="M45" s="442" t="s">
        <v>75</v>
      </c>
    </row>
    <row r="46" spans="1:16" ht="31.5" x14ac:dyDescent="0.25">
      <c r="A46" s="439">
        <v>70</v>
      </c>
      <c r="B46" s="439" t="s">
        <v>2325</v>
      </c>
      <c r="C46" s="439" t="s">
        <v>791</v>
      </c>
      <c r="D46" s="439" t="s">
        <v>94</v>
      </c>
      <c r="E46" s="440" t="s">
        <v>26</v>
      </c>
      <c r="F46" s="439" t="s">
        <v>26</v>
      </c>
      <c r="G46" s="441">
        <v>43402</v>
      </c>
      <c r="H46" s="439" t="s">
        <v>2363</v>
      </c>
      <c r="I46" s="440">
        <v>182</v>
      </c>
      <c r="J46" s="440">
        <v>0</v>
      </c>
      <c r="K46" s="440">
        <v>0</v>
      </c>
      <c r="L46" s="440">
        <f t="shared" si="4"/>
        <v>182</v>
      </c>
      <c r="M46" s="442" t="s">
        <v>75</v>
      </c>
    </row>
    <row r="47" spans="1:16" ht="31.5" x14ac:dyDescent="0.25">
      <c r="A47" s="439">
        <v>71</v>
      </c>
      <c r="B47" s="439" t="s">
        <v>2325</v>
      </c>
      <c r="C47" s="439" t="s">
        <v>791</v>
      </c>
      <c r="D47" s="439" t="s">
        <v>94</v>
      </c>
      <c r="E47" s="440" t="s">
        <v>26</v>
      </c>
      <c r="F47" s="439" t="s">
        <v>26</v>
      </c>
      <c r="G47" s="441">
        <v>43402</v>
      </c>
      <c r="H47" s="439" t="s">
        <v>2363</v>
      </c>
      <c r="I47" s="440">
        <v>203.096</v>
      </c>
      <c r="J47" s="440">
        <v>0</v>
      </c>
      <c r="K47" s="440">
        <v>0</v>
      </c>
      <c r="L47" s="440">
        <f t="shared" si="4"/>
        <v>203.096</v>
      </c>
      <c r="M47" s="442" t="s">
        <v>75</v>
      </c>
    </row>
    <row r="48" spans="1:16" ht="47.25" x14ac:dyDescent="0.25">
      <c r="A48" s="439">
        <v>72</v>
      </c>
      <c r="B48" s="439" t="s">
        <v>2327</v>
      </c>
      <c r="C48" s="439" t="s">
        <v>93</v>
      </c>
      <c r="D48" s="439" t="s">
        <v>94</v>
      </c>
      <c r="E48" s="440" t="s">
        <v>26</v>
      </c>
      <c r="F48" s="439" t="s">
        <v>26</v>
      </c>
      <c r="G48" s="441">
        <v>43260</v>
      </c>
      <c r="H48" s="439" t="s">
        <v>2322</v>
      </c>
      <c r="I48" s="440">
        <v>47</v>
      </c>
      <c r="J48" s="440">
        <v>0</v>
      </c>
      <c r="K48" s="440">
        <v>47</v>
      </c>
      <c r="L48" s="440">
        <f t="shared" si="4"/>
        <v>0</v>
      </c>
      <c r="M48" s="442" t="s">
        <v>75</v>
      </c>
    </row>
    <row r="49" spans="1:16" ht="47.25" x14ac:dyDescent="0.25">
      <c r="A49" s="439">
        <v>73</v>
      </c>
      <c r="B49" s="439" t="s">
        <v>2327</v>
      </c>
      <c r="C49" s="439" t="s">
        <v>93</v>
      </c>
      <c r="D49" s="439" t="s">
        <v>94</v>
      </c>
      <c r="E49" s="440" t="s">
        <v>26</v>
      </c>
      <c r="F49" s="439" t="s">
        <v>26</v>
      </c>
      <c r="G49" s="441">
        <v>43260</v>
      </c>
      <c r="H49" s="439" t="s">
        <v>2322</v>
      </c>
      <c r="I49" s="440">
        <v>47</v>
      </c>
      <c r="J49" s="440">
        <v>0</v>
      </c>
      <c r="K49" s="440">
        <v>47</v>
      </c>
      <c r="L49" s="440">
        <f t="shared" si="4"/>
        <v>0</v>
      </c>
      <c r="M49" s="442" t="s">
        <v>75</v>
      </c>
    </row>
    <row r="50" spans="1:16" ht="47.25" x14ac:dyDescent="0.25">
      <c r="A50" s="439">
        <v>74</v>
      </c>
      <c r="B50" s="439" t="s">
        <v>2327</v>
      </c>
      <c r="C50" s="439" t="s">
        <v>93</v>
      </c>
      <c r="D50" s="439" t="s">
        <v>94</v>
      </c>
      <c r="E50" s="440" t="s">
        <v>26</v>
      </c>
      <c r="F50" s="439" t="s">
        <v>26</v>
      </c>
      <c r="G50" s="441">
        <v>43260</v>
      </c>
      <c r="H50" s="439" t="s">
        <v>2322</v>
      </c>
      <c r="I50" s="440">
        <v>47</v>
      </c>
      <c r="J50" s="440">
        <v>0</v>
      </c>
      <c r="K50" s="440">
        <v>47</v>
      </c>
      <c r="L50" s="440">
        <f t="shared" si="4"/>
        <v>0</v>
      </c>
      <c r="M50" s="442" t="s">
        <v>75</v>
      </c>
    </row>
    <row r="51" spans="1:16" ht="47.25" x14ac:dyDescent="0.25">
      <c r="A51" s="439">
        <v>75</v>
      </c>
      <c r="B51" s="439" t="s">
        <v>2327</v>
      </c>
      <c r="C51" s="439" t="s">
        <v>93</v>
      </c>
      <c r="D51" s="439" t="s">
        <v>94</v>
      </c>
      <c r="E51" s="440" t="s">
        <v>26</v>
      </c>
      <c r="F51" s="439" t="s">
        <v>26</v>
      </c>
      <c r="G51" s="441">
        <v>43260</v>
      </c>
      <c r="H51" s="439" t="s">
        <v>2322</v>
      </c>
      <c r="I51" s="440">
        <v>29</v>
      </c>
      <c r="J51" s="440">
        <v>0</v>
      </c>
      <c r="K51" s="440">
        <v>24.745000000000001</v>
      </c>
      <c r="L51" s="440">
        <f t="shared" si="4"/>
        <v>4.254999999999999</v>
      </c>
      <c r="M51" s="442" t="s">
        <v>75</v>
      </c>
    </row>
    <row r="52" spans="1:16" ht="47.25" x14ac:dyDescent="0.25">
      <c r="A52" s="439">
        <v>76</v>
      </c>
      <c r="B52" s="439" t="s">
        <v>2330</v>
      </c>
      <c r="C52" s="439" t="s">
        <v>93</v>
      </c>
      <c r="D52" s="439" t="s">
        <v>94</v>
      </c>
      <c r="E52" s="440" t="s">
        <v>26</v>
      </c>
      <c r="F52" s="439" t="s">
        <v>26</v>
      </c>
      <c r="G52" s="441">
        <v>43260</v>
      </c>
      <c r="H52" s="439" t="s">
        <v>2322</v>
      </c>
      <c r="I52" s="440">
        <v>12814.478999999999</v>
      </c>
      <c r="J52" s="440">
        <v>0</v>
      </c>
      <c r="K52" s="440">
        <v>1801.972</v>
      </c>
      <c r="L52" s="440">
        <f t="shared" si="4"/>
        <v>11012.507</v>
      </c>
      <c r="M52" s="442" t="s">
        <v>75</v>
      </c>
    </row>
    <row r="53" spans="1:16" s="427" customFormat="1" ht="48.75" customHeight="1" x14ac:dyDescent="0.25">
      <c r="A53" s="459">
        <v>78</v>
      </c>
      <c r="B53" s="455" t="s">
        <v>2132</v>
      </c>
      <c r="C53" s="455" t="s">
        <v>116</v>
      </c>
      <c r="D53" s="455" t="s">
        <v>89</v>
      </c>
      <c r="E53" s="67">
        <v>34.700000000000003</v>
      </c>
      <c r="F53" s="455" t="s">
        <v>2133</v>
      </c>
      <c r="G53" s="469" t="s">
        <v>2321</v>
      </c>
      <c r="H53" s="455" t="s">
        <v>2320</v>
      </c>
      <c r="I53" s="419">
        <v>386.67797000000002</v>
      </c>
      <c r="J53" s="457">
        <v>800.37249999999995</v>
      </c>
      <c r="K53" s="457">
        <v>0</v>
      </c>
      <c r="L53" s="457">
        <f t="shared" si="4"/>
        <v>386.67797000000002</v>
      </c>
      <c r="M53" s="67" t="s">
        <v>75</v>
      </c>
      <c r="N53" s="425"/>
      <c r="O53" s="425"/>
      <c r="P53" s="430"/>
    </row>
    <row r="54" spans="1:16" s="427" customFormat="1" ht="47.25" x14ac:dyDescent="0.25">
      <c r="A54" s="459">
        <v>79</v>
      </c>
      <c r="B54" s="455" t="s">
        <v>2094</v>
      </c>
      <c r="C54" s="455" t="s">
        <v>2098</v>
      </c>
      <c r="D54" s="455" t="s">
        <v>89</v>
      </c>
      <c r="E54" s="457">
        <v>34</v>
      </c>
      <c r="F54" s="455" t="s">
        <v>2100</v>
      </c>
      <c r="G54" s="42" t="s">
        <v>2104</v>
      </c>
      <c r="H54" s="455" t="s">
        <v>2099</v>
      </c>
      <c r="I54" s="457">
        <v>1162</v>
      </c>
      <c r="J54" s="419">
        <v>561.24684000000002</v>
      </c>
      <c r="K54" s="419">
        <v>0</v>
      </c>
      <c r="L54" s="457">
        <f t="shared" si="4"/>
        <v>1162</v>
      </c>
      <c r="M54" s="67" t="s">
        <v>75</v>
      </c>
      <c r="N54" s="425"/>
      <c r="O54" s="425"/>
      <c r="P54" s="430"/>
    </row>
    <row r="55" spans="1:16" s="427" customFormat="1" ht="47.25" x14ac:dyDescent="0.25">
      <c r="A55" s="459">
        <v>80</v>
      </c>
      <c r="B55" s="455" t="s">
        <v>2095</v>
      </c>
      <c r="C55" s="455" t="s">
        <v>2098</v>
      </c>
      <c r="D55" s="455" t="s">
        <v>89</v>
      </c>
      <c r="E55" s="457">
        <v>34</v>
      </c>
      <c r="F55" s="455" t="s">
        <v>2102</v>
      </c>
      <c r="G55" s="42" t="s">
        <v>2104</v>
      </c>
      <c r="H55" s="455" t="s">
        <v>2099</v>
      </c>
      <c r="I55" s="457">
        <v>1162</v>
      </c>
      <c r="J55" s="419">
        <v>561.24684000000002</v>
      </c>
      <c r="K55" s="419">
        <v>0</v>
      </c>
      <c r="L55" s="457">
        <f t="shared" si="4"/>
        <v>1162</v>
      </c>
      <c r="M55" s="67" t="s">
        <v>75</v>
      </c>
      <c r="N55" s="425"/>
      <c r="O55" s="425"/>
      <c r="P55" s="430"/>
    </row>
    <row r="56" spans="1:16" s="427" customFormat="1" ht="47.25" x14ac:dyDescent="0.25">
      <c r="A56" s="459">
        <v>81</v>
      </c>
      <c r="B56" s="455" t="s">
        <v>2096</v>
      </c>
      <c r="C56" s="455" t="s">
        <v>2098</v>
      </c>
      <c r="D56" s="455" t="s">
        <v>89</v>
      </c>
      <c r="E56" s="457">
        <v>34</v>
      </c>
      <c r="F56" s="455" t="s">
        <v>2103</v>
      </c>
      <c r="G56" s="42" t="s">
        <v>2104</v>
      </c>
      <c r="H56" s="455" t="s">
        <v>2099</v>
      </c>
      <c r="I56" s="457">
        <v>1162</v>
      </c>
      <c r="J56" s="419">
        <v>561.24684000000002</v>
      </c>
      <c r="K56" s="419">
        <v>0</v>
      </c>
      <c r="L56" s="457">
        <f t="shared" si="4"/>
        <v>1162</v>
      </c>
      <c r="M56" s="67" t="s">
        <v>75</v>
      </c>
      <c r="N56" s="425"/>
      <c r="O56" s="425"/>
      <c r="P56" s="430"/>
    </row>
    <row r="57" spans="1:16" s="427" customFormat="1" ht="47.25" x14ac:dyDescent="0.25">
      <c r="A57" s="459">
        <v>82</v>
      </c>
      <c r="B57" s="455" t="s">
        <v>2097</v>
      </c>
      <c r="C57" s="455" t="s">
        <v>2098</v>
      </c>
      <c r="D57" s="455" t="s">
        <v>89</v>
      </c>
      <c r="E57" s="457">
        <v>34</v>
      </c>
      <c r="F57" s="455" t="s">
        <v>2101</v>
      </c>
      <c r="G57" s="42" t="s">
        <v>2104</v>
      </c>
      <c r="H57" s="455" t="s">
        <v>2099</v>
      </c>
      <c r="I57" s="457">
        <v>1162</v>
      </c>
      <c r="J57" s="419">
        <v>561.24684000000002</v>
      </c>
      <c r="K57" s="419">
        <v>0</v>
      </c>
      <c r="L57" s="457">
        <f t="shared" si="4"/>
        <v>1162</v>
      </c>
      <c r="M57" s="67" t="s">
        <v>75</v>
      </c>
      <c r="N57" s="425"/>
      <c r="O57" s="425"/>
      <c r="P57" s="430"/>
    </row>
    <row r="58" spans="1:16" s="427" customFormat="1" ht="47.25" x14ac:dyDescent="0.25">
      <c r="A58" s="459">
        <v>83</v>
      </c>
      <c r="B58" s="455" t="s">
        <v>2166</v>
      </c>
      <c r="C58" s="455" t="s">
        <v>2174</v>
      </c>
      <c r="D58" s="455" t="s">
        <v>89</v>
      </c>
      <c r="E58" s="67">
        <v>226.6</v>
      </c>
      <c r="F58" s="455" t="s">
        <v>2175</v>
      </c>
      <c r="G58" s="42">
        <v>43260</v>
      </c>
      <c r="H58" s="455" t="s">
        <v>2322</v>
      </c>
      <c r="I58" s="457">
        <v>139.9</v>
      </c>
      <c r="J58" s="457">
        <v>5440.3034399999997</v>
      </c>
      <c r="K58" s="457">
        <v>49.542999999999999</v>
      </c>
      <c r="L58" s="457">
        <f t="shared" si="4"/>
        <v>90.356999999999999</v>
      </c>
      <c r="M58" s="67" t="s">
        <v>75</v>
      </c>
      <c r="N58" s="425"/>
      <c r="O58" s="425"/>
      <c r="P58" s="430"/>
    </row>
    <row r="59" spans="1:16" s="427" customFormat="1" ht="47.25" x14ac:dyDescent="0.25">
      <c r="A59" s="459">
        <v>84</v>
      </c>
      <c r="B59" s="455" t="s">
        <v>2223</v>
      </c>
      <c r="C59" s="455" t="s">
        <v>2174</v>
      </c>
      <c r="D59" s="455" t="s">
        <v>89</v>
      </c>
      <c r="E59" s="67">
        <v>66.400000000000006</v>
      </c>
      <c r="F59" s="455" t="s">
        <v>2224</v>
      </c>
      <c r="G59" s="42">
        <v>43260</v>
      </c>
      <c r="H59" s="455" t="s">
        <v>2322</v>
      </c>
      <c r="I59" s="457">
        <v>25.4</v>
      </c>
      <c r="J59" s="457">
        <v>1069.8202000000001</v>
      </c>
      <c r="K59" s="457">
        <v>9.2710000000000008</v>
      </c>
      <c r="L59" s="457">
        <f t="shared" si="4"/>
        <v>16.128999999999998</v>
      </c>
      <c r="M59" s="67" t="s">
        <v>75</v>
      </c>
      <c r="N59" s="425"/>
      <c r="O59" s="425"/>
      <c r="P59" s="430"/>
    </row>
    <row r="60" spans="1:16" ht="47.25" x14ac:dyDescent="0.25">
      <c r="A60" s="439">
        <v>85</v>
      </c>
      <c r="B60" s="439" t="s">
        <v>2329</v>
      </c>
      <c r="C60" s="439" t="s">
        <v>2328</v>
      </c>
      <c r="D60" s="439" t="s">
        <v>89</v>
      </c>
      <c r="E60" s="442" t="s">
        <v>26</v>
      </c>
      <c r="F60" s="442" t="s">
        <v>26</v>
      </c>
      <c r="G60" s="441">
        <v>43260</v>
      </c>
      <c r="H60" s="439" t="s">
        <v>2322</v>
      </c>
      <c r="I60" s="440">
        <v>14</v>
      </c>
      <c r="J60" s="440">
        <v>0</v>
      </c>
      <c r="K60" s="440">
        <v>14</v>
      </c>
      <c r="L60" s="440">
        <f t="shared" si="4"/>
        <v>0</v>
      </c>
      <c r="M60" s="442" t="s">
        <v>75</v>
      </c>
    </row>
    <row r="61" spans="1:16" s="427" customFormat="1" ht="47.25" x14ac:dyDescent="0.25">
      <c r="A61" s="455">
        <v>86</v>
      </c>
      <c r="B61" s="455" t="s">
        <v>2116</v>
      </c>
      <c r="C61" s="455" t="s">
        <v>2204</v>
      </c>
      <c r="D61" s="455" t="s">
        <v>89</v>
      </c>
      <c r="E61" s="67" t="s">
        <v>26</v>
      </c>
      <c r="F61" s="455" t="s">
        <v>2205</v>
      </c>
      <c r="G61" s="42">
        <v>43260</v>
      </c>
      <c r="H61" s="455" t="s">
        <v>2322</v>
      </c>
      <c r="I61" s="457">
        <v>3</v>
      </c>
      <c r="J61" s="457">
        <v>0</v>
      </c>
      <c r="K61" s="457">
        <v>3</v>
      </c>
      <c r="L61" s="457">
        <f t="shared" si="4"/>
        <v>0</v>
      </c>
      <c r="M61" s="67" t="s">
        <v>75</v>
      </c>
      <c r="N61" s="425"/>
      <c r="O61" s="425"/>
      <c r="P61" s="430"/>
    </row>
    <row r="62" spans="1:16" s="427" customFormat="1" ht="47.25" x14ac:dyDescent="0.25">
      <c r="A62" s="455">
        <v>87</v>
      </c>
      <c r="B62" s="455" t="s">
        <v>2116</v>
      </c>
      <c r="C62" s="455" t="s">
        <v>2176</v>
      </c>
      <c r="D62" s="455" t="s">
        <v>94</v>
      </c>
      <c r="E62" s="67" t="s">
        <v>26</v>
      </c>
      <c r="F62" s="455" t="s">
        <v>2177</v>
      </c>
      <c r="G62" s="42">
        <v>43260</v>
      </c>
      <c r="H62" s="455" t="s">
        <v>2322</v>
      </c>
      <c r="I62" s="457">
        <v>28</v>
      </c>
      <c r="J62" s="457">
        <v>0</v>
      </c>
      <c r="K62" s="457">
        <f>I62</f>
        <v>28</v>
      </c>
      <c r="L62" s="457">
        <f t="shared" si="4"/>
        <v>0</v>
      </c>
      <c r="M62" s="67" t="s">
        <v>75</v>
      </c>
      <c r="N62" s="425"/>
      <c r="O62" s="425"/>
      <c r="P62" s="430"/>
    </row>
    <row r="63" spans="1:16" s="427" customFormat="1" ht="47.25" x14ac:dyDescent="0.25">
      <c r="A63" s="455">
        <v>88</v>
      </c>
      <c r="B63" s="455" t="s">
        <v>2116</v>
      </c>
      <c r="C63" s="455" t="s">
        <v>2218</v>
      </c>
      <c r="D63" s="455" t="s">
        <v>94</v>
      </c>
      <c r="E63" s="67" t="s">
        <v>26</v>
      </c>
      <c r="F63" s="455" t="s">
        <v>2219</v>
      </c>
      <c r="G63" s="42">
        <v>43260</v>
      </c>
      <c r="H63" s="455" t="s">
        <v>2322</v>
      </c>
      <c r="I63" s="457">
        <v>28</v>
      </c>
      <c r="J63" s="457">
        <v>0</v>
      </c>
      <c r="K63" s="457">
        <f>I63</f>
        <v>28</v>
      </c>
      <c r="L63" s="457">
        <f t="shared" si="4"/>
        <v>0</v>
      </c>
      <c r="M63" s="67" t="s">
        <v>75</v>
      </c>
      <c r="N63" s="425"/>
      <c r="O63" s="425"/>
      <c r="P63" s="430"/>
    </row>
    <row r="64" spans="1:16" ht="47.25" x14ac:dyDescent="0.25">
      <c r="A64" s="439">
        <v>89</v>
      </c>
      <c r="B64" s="439" t="s">
        <v>2116</v>
      </c>
      <c r="C64" s="439" t="s">
        <v>2331</v>
      </c>
      <c r="D64" s="461" t="s">
        <v>94</v>
      </c>
      <c r="E64" s="462" t="s">
        <v>26</v>
      </c>
      <c r="F64" s="461" t="s">
        <v>26</v>
      </c>
      <c r="G64" s="463">
        <v>43260</v>
      </c>
      <c r="H64" s="461" t="s">
        <v>2322</v>
      </c>
      <c r="I64" s="464">
        <v>1E-3</v>
      </c>
      <c r="J64" s="464">
        <v>0</v>
      </c>
      <c r="K64" s="464">
        <v>0</v>
      </c>
      <c r="L64" s="464">
        <f t="shared" si="4"/>
        <v>1E-3</v>
      </c>
      <c r="M64" s="442" t="s">
        <v>75</v>
      </c>
    </row>
    <row r="65" spans="1:16" s="427" customFormat="1" ht="47.25" x14ac:dyDescent="0.25">
      <c r="A65" s="455">
        <v>90</v>
      </c>
      <c r="B65" s="455" t="s">
        <v>2332</v>
      </c>
      <c r="C65" s="455" t="s">
        <v>93</v>
      </c>
      <c r="D65" s="455" t="s">
        <v>89</v>
      </c>
      <c r="E65" s="402" t="s">
        <v>26</v>
      </c>
      <c r="F65" s="455" t="s">
        <v>2335</v>
      </c>
      <c r="G65" s="42">
        <v>43260</v>
      </c>
      <c r="H65" s="455" t="s">
        <v>2322</v>
      </c>
      <c r="I65" s="457">
        <v>4378.4579999999996</v>
      </c>
      <c r="J65" s="457">
        <v>0</v>
      </c>
      <c r="K65" s="457">
        <f>I65-L65</f>
        <v>3553.8288199999997</v>
      </c>
      <c r="L65" s="457">
        <v>824.62918000000002</v>
      </c>
      <c r="M65" s="67" t="s">
        <v>75</v>
      </c>
      <c r="N65" s="425"/>
      <c r="O65" s="425"/>
      <c r="P65" s="430"/>
    </row>
    <row r="66" spans="1:16" s="427" customFormat="1" ht="47.25" x14ac:dyDescent="0.25">
      <c r="A66" s="455">
        <v>91</v>
      </c>
      <c r="B66" s="455" t="s">
        <v>2333</v>
      </c>
      <c r="C66" s="455" t="s">
        <v>93</v>
      </c>
      <c r="D66" s="455" t="s">
        <v>89</v>
      </c>
      <c r="E66" s="402" t="s">
        <v>26</v>
      </c>
      <c r="F66" s="455" t="s">
        <v>2336</v>
      </c>
      <c r="G66" s="42">
        <v>43260</v>
      </c>
      <c r="H66" s="455" t="s">
        <v>2322</v>
      </c>
      <c r="I66" s="457">
        <v>6906.8289999999997</v>
      </c>
      <c r="J66" s="457">
        <v>0</v>
      </c>
      <c r="K66" s="457">
        <f t="shared" ref="K66:K67" si="6">I66-L66</f>
        <v>2218.3470799999996</v>
      </c>
      <c r="L66" s="457">
        <v>4688.4819200000002</v>
      </c>
      <c r="M66" s="67" t="s">
        <v>75</v>
      </c>
      <c r="N66" s="425"/>
      <c r="O66" s="425"/>
      <c r="P66" s="430"/>
    </row>
    <row r="67" spans="1:16" s="427" customFormat="1" ht="47.25" x14ac:dyDescent="0.25">
      <c r="A67" s="455">
        <v>92</v>
      </c>
      <c r="B67" s="455" t="s">
        <v>2334</v>
      </c>
      <c r="C67" s="455" t="s">
        <v>93</v>
      </c>
      <c r="D67" s="455" t="s">
        <v>89</v>
      </c>
      <c r="E67" s="67" t="s">
        <v>26</v>
      </c>
      <c r="F67" s="455" t="s">
        <v>2337</v>
      </c>
      <c r="G67" s="42">
        <v>43260</v>
      </c>
      <c r="H67" s="455" t="s">
        <v>2322</v>
      </c>
      <c r="I67" s="457">
        <v>1397.05</v>
      </c>
      <c r="J67" s="457">
        <v>0</v>
      </c>
      <c r="K67" s="457">
        <f t="shared" si="6"/>
        <v>322.10076000000004</v>
      </c>
      <c r="L67" s="457">
        <v>1074.9492399999999</v>
      </c>
      <c r="M67" s="67" t="s">
        <v>75</v>
      </c>
      <c r="N67" s="425"/>
      <c r="O67" s="425"/>
      <c r="P67" s="430"/>
    </row>
    <row r="68" spans="1:16" s="427" customFormat="1" ht="47.25" x14ac:dyDescent="0.25">
      <c r="A68" s="455">
        <v>93</v>
      </c>
      <c r="B68" s="455" t="s">
        <v>2116</v>
      </c>
      <c r="C68" s="455" t="s">
        <v>2146</v>
      </c>
      <c r="D68" s="458" t="s">
        <v>94</v>
      </c>
      <c r="E68" s="67" t="s">
        <v>26</v>
      </c>
      <c r="F68" s="458" t="s">
        <v>2147</v>
      </c>
      <c r="G68" s="42">
        <v>43260</v>
      </c>
      <c r="H68" s="455" t="s">
        <v>2322</v>
      </c>
      <c r="I68" s="468">
        <v>1E-3</v>
      </c>
      <c r="J68" s="468">
        <v>0</v>
      </c>
      <c r="K68" s="468">
        <v>0</v>
      </c>
      <c r="L68" s="468">
        <f t="shared" si="4"/>
        <v>1E-3</v>
      </c>
      <c r="M68" s="67" t="s">
        <v>75</v>
      </c>
      <c r="N68" s="425"/>
      <c r="O68" s="425"/>
      <c r="P68" s="430"/>
    </row>
    <row r="69" spans="1:16" s="427" customFormat="1" ht="47.25" x14ac:dyDescent="0.25">
      <c r="A69" s="455">
        <v>94</v>
      </c>
      <c r="B69" s="455" t="s">
        <v>2116</v>
      </c>
      <c r="C69" s="455" t="s">
        <v>2225</v>
      </c>
      <c r="D69" s="455" t="s">
        <v>94</v>
      </c>
      <c r="E69" s="67" t="s">
        <v>26</v>
      </c>
      <c r="F69" s="455" t="s">
        <v>2226</v>
      </c>
      <c r="G69" s="42">
        <v>43390</v>
      </c>
      <c r="H69" s="455" t="s">
        <v>2317</v>
      </c>
      <c r="I69" s="457">
        <v>1E-3</v>
      </c>
      <c r="J69" s="457">
        <v>0</v>
      </c>
      <c r="K69" s="457">
        <v>0</v>
      </c>
      <c r="L69" s="457">
        <f t="shared" si="4"/>
        <v>1E-3</v>
      </c>
      <c r="M69" s="67" t="s">
        <v>75</v>
      </c>
      <c r="N69" s="425"/>
      <c r="O69" s="425"/>
      <c r="P69" s="430"/>
    </row>
    <row r="70" spans="1:16" s="427" customFormat="1" ht="47.25" x14ac:dyDescent="0.25">
      <c r="A70" s="455">
        <v>95</v>
      </c>
      <c r="B70" s="455" t="s">
        <v>2116</v>
      </c>
      <c r="C70" s="455" t="s">
        <v>2152</v>
      </c>
      <c r="D70" s="455" t="s">
        <v>94</v>
      </c>
      <c r="E70" s="67" t="s">
        <v>26</v>
      </c>
      <c r="F70" s="455" t="s">
        <v>2153</v>
      </c>
      <c r="G70" s="42">
        <v>43390</v>
      </c>
      <c r="H70" s="455" t="s">
        <v>2317</v>
      </c>
      <c r="I70" s="457">
        <v>1E-3</v>
      </c>
      <c r="J70" s="457">
        <v>0</v>
      </c>
      <c r="K70" s="457">
        <v>0</v>
      </c>
      <c r="L70" s="457">
        <f t="shared" si="4"/>
        <v>1E-3</v>
      </c>
      <c r="M70" s="67" t="s">
        <v>75</v>
      </c>
      <c r="N70" s="425"/>
      <c r="O70" s="425"/>
      <c r="P70" s="430"/>
    </row>
    <row r="71" spans="1:16" s="427" customFormat="1" ht="47.25" x14ac:dyDescent="0.25">
      <c r="A71" s="455">
        <v>97</v>
      </c>
      <c r="B71" s="455" t="s">
        <v>2116</v>
      </c>
      <c r="C71" s="455" t="s">
        <v>814</v>
      </c>
      <c r="D71" s="455" t="s">
        <v>94</v>
      </c>
      <c r="E71" s="67" t="s">
        <v>26</v>
      </c>
      <c r="F71" s="455" t="s">
        <v>2117</v>
      </c>
      <c r="G71" s="42">
        <v>43260</v>
      </c>
      <c r="H71" s="455" t="s">
        <v>2322</v>
      </c>
      <c r="I71" s="457">
        <v>6.4630000000000001</v>
      </c>
      <c r="J71" s="457">
        <v>1123.9635000000001</v>
      </c>
      <c r="K71" s="457">
        <v>2.9580000000000002</v>
      </c>
      <c r="L71" s="457">
        <f t="shared" ref="L71:L88" si="7">I71-K71</f>
        <v>3.5049999999999999</v>
      </c>
      <c r="M71" s="67" t="s">
        <v>75</v>
      </c>
      <c r="N71" s="434"/>
      <c r="O71" s="425"/>
      <c r="P71" s="430"/>
    </row>
    <row r="72" spans="1:16" s="427" customFormat="1" ht="47.25" x14ac:dyDescent="0.25">
      <c r="A72" s="455">
        <v>98</v>
      </c>
      <c r="B72" s="455" t="s">
        <v>2121</v>
      </c>
      <c r="C72" s="455" t="s">
        <v>2122</v>
      </c>
      <c r="D72" s="455" t="s">
        <v>94</v>
      </c>
      <c r="E72" s="67" t="s">
        <v>26</v>
      </c>
      <c r="F72" s="455" t="s">
        <v>2123</v>
      </c>
      <c r="G72" s="42">
        <v>43390</v>
      </c>
      <c r="H72" s="455" t="s">
        <v>2317</v>
      </c>
      <c r="I72" s="457">
        <v>1E-3</v>
      </c>
      <c r="J72" s="457">
        <v>206.2</v>
      </c>
      <c r="K72" s="457">
        <v>0</v>
      </c>
      <c r="L72" s="457">
        <f t="shared" si="7"/>
        <v>1E-3</v>
      </c>
      <c r="M72" s="67" t="s">
        <v>75</v>
      </c>
      <c r="N72" s="438"/>
      <c r="O72" s="425"/>
      <c r="P72" s="430"/>
    </row>
    <row r="73" spans="1:16" s="427" customFormat="1" ht="47.25" x14ac:dyDescent="0.25">
      <c r="A73" s="455">
        <v>99</v>
      </c>
      <c r="B73" s="455" t="s">
        <v>2127</v>
      </c>
      <c r="C73" s="455" t="s">
        <v>805</v>
      </c>
      <c r="D73" s="455" t="s">
        <v>94</v>
      </c>
      <c r="E73" s="67" t="s">
        <v>26</v>
      </c>
      <c r="F73" s="455" t="s">
        <v>2126</v>
      </c>
      <c r="G73" s="42">
        <v>43260</v>
      </c>
      <c r="H73" s="455" t="s">
        <v>2322</v>
      </c>
      <c r="I73" s="457">
        <v>300</v>
      </c>
      <c r="J73" s="457">
        <v>412.4</v>
      </c>
      <c r="K73" s="457">
        <f>I73-L73</f>
        <v>163.4</v>
      </c>
      <c r="L73" s="457">
        <v>136.6</v>
      </c>
      <c r="M73" s="67" t="s">
        <v>75</v>
      </c>
      <c r="N73" s="438"/>
      <c r="O73" s="425"/>
      <c r="P73" s="430"/>
    </row>
    <row r="74" spans="1:16" s="427" customFormat="1" ht="47.25" x14ac:dyDescent="0.25">
      <c r="A74" s="455">
        <v>100</v>
      </c>
      <c r="B74" s="455" t="s">
        <v>2127</v>
      </c>
      <c r="C74" s="455" t="s">
        <v>2210</v>
      </c>
      <c r="D74" s="455" t="s">
        <v>94</v>
      </c>
      <c r="E74" s="67" t="s">
        <v>26</v>
      </c>
      <c r="F74" s="455" t="s">
        <v>2214</v>
      </c>
      <c r="G74" s="42">
        <v>43390</v>
      </c>
      <c r="H74" s="455" t="s">
        <v>2317</v>
      </c>
      <c r="I74" s="457">
        <v>1E-3</v>
      </c>
      <c r="J74" s="457">
        <v>0</v>
      </c>
      <c r="K74" s="457">
        <v>0</v>
      </c>
      <c r="L74" s="457">
        <f t="shared" ref="L74:L75" si="8">I74-K74</f>
        <v>1E-3</v>
      </c>
      <c r="M74" s="67" t="s">
        <v>75</v>
      </c>
      <c r="N74" s="438"/>
      <c r="O74" s="425"/>
      <c r="P74" s="430"/>
    </row>
    <row r="75" spans="1:16" s="427" customFormat="1" ht="47.25" x14ac:dyDescent="0.25">
      <c r="A75" s="455">
        <v>101</v>
      </c>
      <c r="B75" s="455" t="s">
        <v>2116</v>
      </c>
      <c r="C75" s="455" t="s">
        <v>2210</v>
      </c>
      <c r="D75" s="455" t="s">
        <v>94</v>
      </c>
      <c r="E75" s="67" t="s">
        <v>26</v>
      </c>
      <c r="F75" s="455" t="s">
        <v>2211</v>
      </c>
      <c r="G75" s="42">
        <v>43390</v>
      </c>
      <c r="H75" s="455" t="s">
        <v>2317</v>
      </c>
      <c r="I75" s="457">
        <v>1E-3</v>
      </c>
      <c r="J75" s="457">
        <v>0</v>
      </c>
      <c r="K75" s="457">
        <v>0</v>
      </c>
      <c r="L75" s="457">
        <f t="shared" si="8"/>
        <v>1E-3</v>
      </c>
      <c r="M75" s="67" t="s">
        <v>75</v>
      </c>
      <c r="N75" s="438"/>
      <c r="O75" s="425"/>
      <c r="P75" s="430"/>
    </row>
    <row r="76" spans="1:16" s="427" customFormat="1" ht="47.25" x14ac:dyDescent="0.25">
      <c r="A76" s="455">
        <v>102</v>
      </c>
      <c r="B76" s="455" t="s">
        <v>2124</v>
      </c>
      <c r="C76" s="455" t="s">
        <v>2125</v>
      </c>
      <c r="D76" s="455" t="s">
        <v>94</v>
      </c>
      <c r="E76" s="67" t="s">
        <v>26</v>
      </c>
      <c r="F76" s="455" t="s">
        <v>2128</v>
      </c>
      <c r="G76" s="42">
        <v>43260</v>
      </c>
      <c r="H76" s="455" t="s">
        <v>2322</v>
      </c>
      <c r="I76" s="457">
        <v>1E-3</v>
      </c>
      <c r="J76" s="457">
        <v>0</v>
      </c>
      <c r="K76" s="457">
        <v>0</v>
      </c>
      <c r="L76" s="457">
        <f t="shared" si="7"/>
        <v>1E-3</v>
      </c>
      <c r="M76" s="67" t="s">
        <v>75</v>
      </c>
      <c r="N76" s="438"/>
      <c r="O76" s="425"/>
      <c r="P76" s="430"/>
    </row>
    <row r="77" spans="1:16" s="427" customFormat="1" ht="47.25" x14ac:dyDescent="0.25">
      <c r="A77" s="455">
        <v>103</v>
      </c>
      <c r="B77" s="455" t="s">
        <v>2124</v>
      </c>
      <c r="C77" s="455" t="s">
        <v>2179</v>
      </c>
      <c r="D77" s="455" t="s">
        <v>94</v>
      </c>
      <c r="E77" s="67" t="s">
        <v>26</v>
      </c>
      <c r="F77" s="455" t="s">
        <v>2180</v>
      </c>
      <c r="G77" s="42">
        <v>43260</v>
      </c>
      <c r="H77" s="455" t="s">
        <v>2322</v>
      </c>
      <c r="I77" s="457">
        <v>15.4</v>
      </c>
      <c r="J77" s="457">
        <v>0</v>
      </c>
      <c r="K77" s="457">
        <v>0</v>
      </c>
      <c r="L77" s="457">
        <f t="shared" si="7"/>
        <v>15.4</v>
      </c>
      <c r="M77" s="67" t="s">
        <v>75</v>
      </c>
      <c r="N77" s="438"/>
      <c r="O77" s="425"/>
      <c r="P77" s="430"/>
    </row>
    <row r="78" spans="1:16" s="427" customFormat="1" ht="47.25" x14ac:dyDescent="0.25">
      <c r="A78" s="455">
        <v>104</v>
      </c>
      <c r="B78" s="455" t="s">
        <v>2116</v>
      </c>
      <c r="C78" s="455" t="s">
        <v>2186</v>
      </c>
      <c r="D78" s="455" t="s">
        <v>94</v>
      </c>
      <c r="E78" s="67" t="s">
        <v>26</v>
      </c>
      <c r="F78" s="455" t="s">
        <v>2187</v>
      </c>
      <c r="G78" s="42">
        <v>43260</v>
      </c>
      <c r="H78" s="455" t="s">
        <v>2322</v>
      </c>
      <c r="I78" s="457">
        <v>41.2</v>
      </c>
      <c r="J78" s="457">
        <v>0</v>
      </c>
      <c r="K78" s="457">
        <v>41.2</v>
      </c>
      <c r="L78" s="457">
        <f t="shared" si="7"/>
        <v>0</v>
      </c>
      <c r="M78" s="67" t="s">
        <v>75</v>
      </c>
      <c r="N78" s="438"/>
      <c r="O78" s="425"/>
      <c r="P78" s="430"/>
    </row>
    <row r="79" spans="1:16" s="427" customFormat="1" ht="47.25" x14ac:dyDescent="0.25">
      <c r="A79" s="455">
        <v>105</v>
      </c>
      <c r="B79" s="455" t="s">
        <v>2118</v>
      </c>
      <c r="C79" s="455" t="s">
        <v>691</v>
      </c>
      <c r="D79" s="455" t="s">
        <v>94</v>
      </c>
      <c r="E79" s="67" t="s">
        <v>26</v>
      </c>
      <c r="F79" s="455" t="s">
        <v>2191</v>
      </c>
      <c r="G79" s="42">
        <v>43390</v>
      </c>
      <c r="H79" s="455" t="s">
        <v>2317</v>
      </c>
      <c r="I79" s="457">
        <v>1E-3</v>
      </c>
      <c r="J79" s="457">
        <v>0</v>
      </c>
      <c r="K79" s="457">
        <v>0</v>
      </c>
      <c r="L79" s="457">
        <f t="shared" si="7"/>
        <v>1E-3</v>
      </c>
      <c r="M79" s="67" t="s">
        <v>75</v>
      </c>
      <c r="N79" s="438"/>
      <c r="O79" s="425"/>
      <c r="P79" s="430"/>
    </row>
    <row r="80" spans="1:16" s="427" customFormat="1" ht="47.25" x14ac:dyDescent="0.25">
      <c r="A80" s="455">
        <v>106</v>
      </c>
      <c r="B80" s="455" t="s">
        <v>2118</v>
      </c>
      <c r="C80" s="455" t="s">
        <v>2196</v>
      </c>
      <c r="D80" s="455" t="s">
        <v>94</v>
      </c>
      <c r="E80" s="67" t="s">
        <v>26</v>
      </c>
      <c r="F80" s="455" t="s">
        <v>2197</v>
      </c>
      <c r="G80" s="42">
        <v>43260</v>
      </c>
      <c r="H80" s="455" t="s">
        <v>2322</v>
      </c>
      <c r="I80" s="457">
        <v>15.4</v>
      </c>
      <c r="J80" s="457">
        <v>0</v>
      </c>
      <c r="K80" s="457">
        <v>0</v>
      </c>
      <c r="L80" s="457">
        <f t="shared" si="7"/>
        <v>15.4</v>
      </c>
      <c r="M80" s="67" t="s">
        <v>75</v>
      </c>
      <c r="N80" s="438"/>
      <c r="O80" s="425"/>
      <c r="P80" s="430"/>
    </row>
    <row r="81" spans="1:16" s="427" customFormat="1" ht="47.25" x14ac:dyDescent="0.25">
      <c r="A81" s="455">
        <v>107</v>
      </c>
      <c r="B81" s="455" t="s">
        <v>2116</v>
      </c>
      <c r="C81" s="455" t="s">
        <v>2196</v>
      </c>
      <c r="D81" s="455" t="s">
        <v>94</v>
      </c>
      <c r="E81" s="67" t="s">
        <v>26</v>
      </c>
      <c r="F81" s="455" t="s">
        <v>2234</v>
      </c>
      <c r="G81" s="42">
        <v>43390</v>
      </c>
      <c r="H81" s="455" t="s">
        <v>2317</v>
      </c>
      <c r="I81" s="457">
        <v>1E-3</v>
      </c>
      <c r="J81" s="457">
        <v>0</v>
      </c>
      <c r="K81" s="457">
        <v>0</v>
      </c>
      <c r="L81" s="457">
        <f t="shared" si="7"/>
        <v>1E-3</v>
      </c>
      <c r="M81" s="67" t="s">
        <v>75</v>
      </c>
      <c r="N81" s="438"/>
      <c r="O81" s="425"/>
      <c r="P81" s="430"/>
    </row>
    <row r="82" spans="1:16" s="427" customFormat="1" ht="47.25" x14ac:dyDescent="0.25">
      <c r="A82" s="455">
        <v>108</v>
      </c>
      <c r="B82" s="455" t="s">
        <v>2116</v>
      </c>
      <c r="C82" s="455" t="s">
        <v>2198</v>
      </c>
      <c r="D82" s="455" t="s">
        <v>94</v>
      </c>
      <c r="E82" s="67" t="s">
        <v>26</v>
      </c>
      <c r="F82" s="455" t="s">
        <v>2199</v>
      </c>
      <c r="G82" s="42">
        <v>43260</v>
      </c>
      <c r="H82" s="455" t="s">
        <v>2322</v>
      </c>
      <c r="I82" s="457">
        <v>1E-3</v>
      </c>
      <c r="J82" s="457">
        <v>0</v>
      </c>
      <c r="K82" s="457">
        <v>0</v>
      </c>
      <c r="L82" s="457">
        <f t="shared" si="7"/>
        <v>1E-3</v>
      </c>
      <c r="M82" s="67" t="s">
        <v>75</v>
      </c>
      <c r="N82" s="438"/>
      <c r="O82" s="425"/>
      <c r="P82" s="430"/>
    </row>
    <row r="83" spans="1:16" s="427" customFormat="1" ht="47.25" x14ac:dyDescent="0.25">
      <c r="A83" s="455">
        <v>109</v>
      </c>
      <c r="B83" s="455" t="s">
        <v>2116</v>
      </c>
      <c r="C83" s="455" t="s">
        <v>2202</v>
      </c>
      <c r="D83" s="455" t="s">
        <v>94</v>
      </c>
      <c r="E83" s="67" t="s">
        <v>26</v>
      </c>
      <c r="F83" s="455" t="s">
        <v>2203</v>
      </c>
      <c r="G83" s="42">
        <v>43260</v>
      </c>
      <c r="H83" s="455" t="s">
        <v>2322</v>
      </c>
      <c r="I83" s="457">
        <v>14.942</v>
      </c>
      <c r="J83" s="457">
        <v>0</v>
      </c>
      <c r="K83" s="457">
        <f>I83</f>
        <v>14.942</v>
      </c>
      <c r="L83" s="457">
        <f t="shared" si="7"/>
        <v>0</v>
      </c>
      <c r="M83" s="67" t="s">
        <v>75</v>
      </c>
      <c r="N83" s="438"/>
      <c r="O83" s="425"/>
      <c r="P83" s="430"/>
    </row>
    <row r="84" spans="1:16" s="427" customFormat="1" ht="47.25" x14ac:dyDescent="0.25">
      <c r="A84" s="455">
        <v>110</v>
      </c>
      <c r="B84" s="455" t="s">
        <v>2118</v>
      </c>
      <c r="C84" s="455" t="s">
        <v>2204</v>
      </c>
      <c r="D84" s="455" t="s">
        <v>94</v>
      </c>
      <c r="E84" s="67" t="s">
        <v>26</v>
      </c>
      <c r="F84" s="455" t="s">
        <v>2208</v>
      </c>
      <c r="G84" s="42">
        <v>43260</v>
      </c>
      <c r="H84" s="455" t="s">
        <v>2322</v>
      </c>
      <c r="I84" s="457">
        <v>210</v>
      </c>
      <c r="J84" s="457">
        <v>0</v>
      </c>
      <c r="K84" s="457">
        <v>42</v>
      </c>
      <c r="L84" s="457">
        <f t="shared" si="7"/>
        <v>168</v>
      </c>
      <c r="M84" s="67" t="s">
        <v>75</v>
      </c>
      <c r="N84" s="438"/>
      <c r="O84" s="425"/>
      <c r="P84" s="430"/>
    </row>
    <row r="85" spans="1:16" s="427" customFormat="1" ht="47.25" x14ac:dyDescent="0.25">
      <c r="A85" s="455">
        <v>111</v>
      </c>
      <c r="B85" s="455" t="s">
        <v>2116</v>
      </c>
      <c r="C85" s="455" t="s">
        <v>691</v>
      </c>
      <c r="D85" s="455" t="s">
        <v>94</v>
      </c>
      <c r="E85" s="67" t="s">
        <v>26</v>
      </c>
      <c r="F85" s="455" t="s">
        <v>2215</v>
      </c>
      <c r="G85" s="42">
        <v>43260</v>
      </c>
      <c r="H85" s="455" t="s">
        <v>2322</v>
      </c>
      <c r="I85" s="457">
        <v>12</v>
      </c>
      <c r="J85" s="457">
        <v>0</v>
      </c>
      <c r="K85" s="457">
        <v>12</v>
      </c>
      <c r="L85" s="457">
        <f t="shared" si="7"/>
        <v>0</v>
      </c>
      <c r="M85" s="67" t="s">
        <v>75</v>
      </c>
      <c r="N85" s="438"/>
      <c r="O85" s="425"/>
      <c r="P85" s="430"/>
    </row>
    <row r="86" spans="1:16" s="427" customFormat="1" ht="47.25" x14ac:dyDescent="0.25">
      <c r="A86" s="455">
        <v>112</v>
      </c>
      <c r="B86" s="455" t="s">
        <v>2116</v>
      </c>
      <c r="C86" s="455" t="s">
        <v>770</v>
      </c>
      <c r="D86" s="455" t="s">
        <v>94</v>
      </c>
      <c r="E86" s="67" t="s">
        <v>26</v>
      </c>
      <c r="F86" s="455" t="s">
        <v>2229</v>
      </c>
      <c r="G86" s="42">
        <v>43260</v>
      </c>
      <c r="H86" s="455" t="s">
        <v>2322</v>
      </c>
      <c r="I86" s="457">
        <v>0.72599999999999998</v>
      </c>
      <c r="J86" s="457"/>
      <c r="K86" s="457">
        <f>I86</f>
        <v>0.72599999999999998</v>
      </c>
      <c r="L86" s="457">
        <f t="shared" si="7"/>
        <v>0</v>
      </c>
      <c r="M86" s="67" t="s">
        <v>75</v>
      </c>
      <c r="N86" s="425"/>
    </row>
    <row r="87" spans="1:16" s="425" customFormat="1" ht="47.25" x14ac:dyDescent="0.25">
      <c r="A87" s="455">
        <v>113</v>
      </c>
      <c r="B87" s="455" t="s">
        <v>2116</v>
      </c>
      <c r="C87" s="455" t="s">
        <v>2179</v>
      </c>
      <c r="D87" s="455" t="s">
        <v>94</v>
      </c>
      <c r="E87" s="67" t="s">
        <v>26</v>
      </c>
      <c r="F87" s="455" t="s">
        <v>2236</v>
      </c>
      <c r="G87" s="42">
        <v>43390</v>
      </c>
      <c r="H87" s="455" t="s">
        <v>2317</v>
      </c>
      <c r="I87" s="457">
        <v>1E-3</v>
      </c>
      <c r="J87" s="457">
        <v>0</v>
      </c>
      <c r="K87" s="457">
        <v>0</v>
      </c>
      <c r="L87" s="457">
        <f t="shared" si="7"/>
        <v>1E-3</v>
      </c>
      <c r="M87" s="67" t="s">
        <v>75</v>
      </c>
    </row>
    <row r="88" spans="1:16" s="425" customFormat="1" ht="47.25" x14ac:dyDescent="0.25">
      <c r="A88" s="455">
        <v>114</v>
      </c>
      <c r="B88" s="455" t="s">
        <v>2116</v>
      </c>
      <c r="C88" s="455" t="s">
        <v>770</v>
      </c>
      <c r="D88" s="455" t="s">
        <v>94</v>
      </c>
      <c r="E88" s="67" t="s">
        <v>26</v>
      </c>
      <c r="F88" s="455" t="s">
        <v>2232</v>
      </c>
      <c r="G88" s="42">
        <v>43260</v>
      </c>
      <c r="H88" s="455" t="s">
        <v>2322</v>
      </c>
      <c r="I88" s="457">
        <v>1.208</v>
      </c>
      <c r="J88" s="457"/>
      <c r="K88" s="457">
        <f>I88</f>
        <v>1.208</v>
      </c>
      <c r="L88" s="457">
        <f t="shared" si="7"/>
        <v>0</v>
      </c>
      <c r="M88" s="67" t="s">
        <v>75</v>
      </c>
    </row>
    <row r="89" spans="1:16" s="425" customFormat="1" ht="31.5" x14ac:dyDescent="0.25">
      <c r="A89" s="455">
        <v>115</v>
      </c>
      <c r="B89" s="455" t="s">
        <v>384</v>
      </c>
      <c r="C89" s="455" t="s">
        <v>2369</v>
      </c>
      <c r="D89" s="455" t="s">
        <v>89</v>
      </c>
      <c r="E89" s="67">
        <v>19.7</v>
      </c>
      <c r="F89" s="455" t="s">
        <v>393</v>
      </c>
      <c r="G89" s="455" t="s">
        <v>164</v>
      </c>
      <c r="H89" s="455" t="s">
        <v>2359</v>
      </c>
      <c r="I89" s="457">
        <v>85.6</v>
      </c>
      <c r="J89" s="419">
        <v>226.23362</v>
      </c>
      <c r="K89" s="457">
        <f t="shared" ref="K89:K98" si="9">I89</f>
        <v>85.6</v>
      </c>
      <c r="L89" s="457">
        <v>0</v>
      </c>
      <c r="M89" s="67" t="s">
        <v>75</v>
      </c>
    </row>
    <row r="90" spans="1:16" s="425" customFormat="1" ht="31.5" x14ac:dyDescent="0.25">
      <c r="A90" s="455">
        <v>116</v>
      </c>
      <c r="B90" s="455" t="s">
        <v>384</v>
      </c>
      <c r="C90" s="455" t="s">
        <v>2370</v>
      </c>
      <c r="D90" s="455" t="s">
        <v>89</v>
      </c>
      <c r="E90" s="67">
        <v>22.2</v>
      </c>
      <c r="F90" s="455" t="s">
        <v>2371</v>
      </c>
      <c r="G90" s="455" t="s">
        <v>164</v>
      </c>
      <c r="H90" s="455" t="s">
        <v>2359</v>
      </c>
      <c r="I90" s="457">
        <v>182.1</v>
      </c>
      <c r="J90" s="419">
        <v>254.94346999999999</v>
      </c>
      <c r="K90" s="457">
        <f t="shared" si="9"/>
        <v>182.1</v>
      </c>
      <c r="L90" s="457">
        <v>0</v>
      </c>
      <c r="M90" s="67" t="s">
        <v>75</v>
      </c>
    </row>
    <row r="91" spans="1:16" s="427" customFormat="1" ht="31.5" x14ac:dyDescent="0.25">
      <c r="A91" s="455">
        <v>117</v>
      </c>
      <c r="B91" s="455" t="s">
        <v>2372</v>
      </c>
      <c r="C91" s="455" t="s">
        <v>2373</v>
      </c>
      <c r="D91" s="455" t="s">
        <v>89</v>
      </c>
      <c r="E91" s="67">
        <v>23.3</v>
      </c>
      <c r="F91" s="455" t="s">
        <v>2374</v>
      </c>
      <c r="G91" s="455" t="s">
        <v>164</v>
      </c>
      <c r="H91" s="455" t="s">
        <v>2359</v>
      </c>
      <c r="I91" s="457">
        <v>229.3</v>
      </c>
      <c r="J91" s="419">
        <v>302.40138000000002</v>
      </c>
      <c r="K91" s="457">
        <f t="shared" si="9"/>
        <v>229.3</v>
      </c>
      <c r="L91" s="457">
        <v>0</v>
      </c>
      <c r="M91" s="67" t="s">
        <v>75</v>
      </c>
      <c r="N91" s="425"/>
    </row>
    <row r="92" spans="1:16" s="427" customFormat="1" ht="31.5" x14ac:dyDescent="0.25">
      <c r="A92" s="455">
        <v>118</v>
      </c>
      <c r="B92" s="455" t="s">
        <v>384</v>
      </c>
      <c r="C92" s="455" t="s">
        <v>2375</v>
      </c>
      <c r="D92" s="455" t="s">
        <v>89</v>
      </c>
      <c r="E92" s="67">
        <v>22.2</v>
      </c>
      <c r="F92" s="455" t="s">
        <v>2376</v>
      </c>
      <c r="G92" s="455" t="s">
        <v>164</v>
      </c>
      <c r="H92" s="455" t="s">
        <v>2359</v>
      </c>
      <c r="I92" s="457">
        <v>154.69999999999999</v>
      </c>
      <c r="J92" s="419">
        <v>254.94346999999999</v>
      </c>
      <c r="K92" s="457">
        <f t="shared" si="9"/>
        <v>154.69999999999999</v>
      </c>
      <c r="L92" s="457">
        <v>0</v>
      </c>
      <c r="M92" s="67" t="s">
        <v>75</v>
      </c>
      <c r="N92" s="425"/>
    </row>
    <row r="93" spans="1:16" s="427" customFormat="1" ht="31.5" x14ac:dyDescent="0.25">
      <c r="A93" s="455">
        <v>119</v>
      </c>
      <c r="B93" s="455" t="s">
        <v>384</v>
      </c>
      <c r="C93" s="455" t="s">
        <v>2377</v>
      </c>
      <c r="D93" s="455" t="s">
        <v>89</v>
      </c>
      <c r="E93" s="67">
        <v>22.2</v>
      </c>
      <c r="F93" s="455" t="s">
        <v>2378</v>
      </c>
      <c r="G93" s="455" t="s">
        <v>164</v>
      </c>
      <c r="H93" s="455" t="s">
        <v>2359</v>
      </c>
      <c r="I93" s="457">
        <v>154.69999999999999</v>
      </c>
      <c r="J93" s="419">
        <v>254.94346999999999</v>
      </c>
      <c r="K93" s="457">
        <f t="shared" si="9"/>
        <v>154.69999999999999</v>
      </c>
      <c r="L93" s="457">
        <v>0</v>
      </c>
      <c r="M93" s="67" t="s">
        <v>75</v>
      </c>
      <c r="N93" s="425"/>
    </row>
    <row r="94" spans="1:16" s="427" customFormat="1" ht="31.5" x14ac:dyDescent="0.25">
      <c r="A94" s="455">
        <v>120</v>
      </c>
      <c r="B94" s="455" t="s">
        <v>2372</v>
      </c>
      <c r="C94" s="455" t="s">
        <v>2379</v>
      </c>
      <c r="D94" s="455" t="s">
        <v>89</v>
      </c>
      <c r="E94" s="67">
        <v>35</v>
      </c>
      <c r="F94" s="455" t="s">
        <v>2380</v>
      </c>
      <c r="G94" s="455" t="s">
        <v>164</v>
      </c>
      <c r="H94" s="455" t="s">
        <v>2359</v>
      </c>
      <c r="I94" s="457">
        <v>344.4</v>
      </c>
      <c r="J94" s="419">
        <v>446.81175000000002</v>
      </c>
      <c r="K94" s="457">
        <f t="shared" si="9"/>
        <v>344.4</v>
      </c>
      <c r="L94" s="457">
        <v>0</v>
      </c>
      <c r="M94" s="67" t="s">
        <v>75</v>
      </c>
      <c r="N94" s="425"/>
    </row>
    <row r="95" spans="1:16" s="427" customFormat="1" ht="31.5" x14ac:dyDescent="0.25">
      <c r="A95" s="455">
        <v>121</v>
      </c>
      <c r="B95" s="455" t="s">
        <v>2372</v>
      </c>
      <c r="C95" s="455" t="s">
        <v>2381</v>
      </c>
      <c r="D95" s="455" t="s">
        <v>89</v>
      </c>
      <c r="E95" s="67">
        <v>35.200000000000003</v>
      </c>
      <c r="F95" s="455" t="s">
        <v>2382</v>
      </c>
      <c r="G95" s="455" t="s">
        <v>164</v>
      </c>
      <c r="H95" s="455" t="s">
        <v>2359</v>
      </c>
      <c r="I95" s="457">
        <v>346.4</v>
      </c>
      <c r="J95" s="419">
        <v>449.23824000000002</v>
      </c>
      <c r="K95" s="457">
        <f t="shared" si="9"/>
        <v>346.4</v>
      </c>
      <c r="L95" s="457">
        <v>0</v>
      </c>
      <c r="M95" s="67" t="s">
        <v>75</v>
      </c>
      <c r="N95" s="425"/>
    </row>
    <row r="96" spans="1:16" s="427" customFormat="1" ht="31.5" x14ac:dyDescent="0.25">
      <c r="A96" s="455">
        <v>122</v>
      </c>
      <c r="B96" s="455" t="s">
        <v>2372</v>
      </c>
      <c r="C96" s="455" t="s">
        <v>2383</v>
      </c>
      <c r="D96" s="455" t="s">
        <v>89</v>
      </c>
      <c r="E96" s="67">
        <v>23.2</v>
      </c>
      <c r="F96" s="455" t="s">
        <v>2384</v>
      </c>
      <c r="G96" s="455" t="s">
        <v>164</v>
      </c>
      <c r="H96" s="455" t="s">
        <v>2359</v>
      </c>
      <c r="I96" s="457">
        <v>228.3</v>
      </c>
      <c r="J96" s="419">
        <v>301.14598000000001</v>
      </c>
      <c r="K96" s="457">
        <f t="shared" si="9"/>
        <v>228.3</v>
      </c>
      <c r="L96" s="457">
        <v>0</v>
      </c>
      <c r="M96" s="67" t="s">
        <v>75</v>
      </c>
      <c r="N96" s="425"/>
    </row>
    <row r="97" spans="1:19" s="427" customFormat="1" ht="31.5" x14ac:dyDescent="0.25">
      <c r="A97" s="455">
        <v>123</v>
      </c>
      <c r="B97" s="455" t="s">
        <v>384</v>
      </c>
      <c r="C97" s="455" t="s">
        <v>2385</v>
      </c>
      <c r="D97" s="455" t="s">
        <v>89</v>
      </c>
      <c r="E97" s="67">
        <v>22.2</v>
      </c>
      <c r="F97" s="455" t="s">
        <v>398</v>
      </c>
      <c r="G97" s="455" t="s">
        <v>164</v>
      </c>
      <c r="H97" s="455" t="s">
        <v>2359</v>
      </c>
      <c r="I97" s="457">
        <v>96.8</v>
      </c>
      <c r="J97" s="419">
        <v>254.94346999999999</v>
      </c>
      <c r="K97" s="457">
        <f t="shared" si="9"/>
        <v>96.8</v>
      </c>
      <c r="L97" s="457">
        <v>0</v>
      </c>
      <c r="M97" s="67" t="s">
        <v>75</v>
      </c>
      <c r="N97" s="425"/>
    </row>
    <row r="98" spans="1:19" s="427" customFormat="1" ht="31.5" x14ac:dyDescent="0.25">
      <c r="A98" s="455">
        <v>124</v>
      </c>
      <c r="B98" s="455" t="s">
        <v>2372</v>
      </c>
      <c r="C98" s="455" t="s">
        <v>2386</v>
      </c>
      <c r="D98" s="455" t="s">
        <v>89</v>
      </c>
      <c r="E98" s="67">
        <v>22.7</v>
      </c>
      <c r="F98" s="455" t="s">
        <v>2387</v>
      </c>
      <c r="G98" s="455" t="s">
        <v>164</v>
      </c>
      <c r="H98" s="455" t="s">
        <v>2359</v>
      </c>
      <c r="I98" s="457">
        <v>223.4</v>
      </c>
      <c r="J98" s="419">
        <v>294.86392000000001</v>
      </c>
      <c r="K98" s="457">
        <f t="shared" si="9"/>
        <v>223.4</v>
      </c>
      <c r="L98" s="457">
        <v>0</v>
      </c>
      <c r="M98" s="67" t="s">
        <v>75</v>
      </c>
      <c r="N98" s="425"/>
    </row>
    <row r="99" spans="1:19" s="425" customFormat="1" ht="31.5" x14ac:dyDescent="0.25">
      <c r="A99" s="455">
        <v>125</v>
      </c>
      <c r="B99" s="455" t="s">
        <v>2388</v>
      </c>
      <c r="C99" s="455" t="s">
        <v>2389</v>
      </c>
      <c r="D99" s="455" t="s">
        <v>89</v>
      </c>
      <c r="E99" s="67">
        <v>180.5</v>
      </c>
      <c r="F99" s="403" t="s">
        <v>2390</v>
      </c>
      <c r="G99" s="403" t="s">
        <v>2391</v>
      </c>
      <c r="H99" s="403" t="s">
        <v>2392</v>
      </c>
      <c r="I99" s="457">
        <f>(0.318/330.9)*180.5</f>
        <v>0.17346328195829558</v>
      </c>
      <c r="J99" s="457">
        <v>236.1</v>
      </c>
      <c r="K99" s="457">
        <f>I99</f>
        <v>0.17346328195829558</v>
      </c>
      <c r="L99" s="457">
        <f t="shared" ref="L99:L114" si="10">I99-K99</f>
        <v>0</v>
      </c>
      <c r="M99" s="67" t="s">
        <v>75</v>
      </c>
      <c r="P99" s="435"/>
      <c r="Q99" s="436"/>
      <c r="R99" s="435"/>
      <c r="S99" s="435"/>
    </row>
    <row r="100" spans="1:19" s="425" customFormat="1" ht="31.5" x14ac:dyDescent="0.25">
      <c r="A100" s="455">
        <v>126</v>
      </c>
      <c r="B100" s="455" t="s">
        <v>2393</v>
      </c>
      <c r="C100" s="455" t="s">
        <v>2389</v>
      </c>
      <c r="D100" s="455" t="s">
        <v>89</v>
      </c>
      <c r="E100" s="67">
        <v>150.4</v>
      </c>
      <c r="F100" s="403" t="s">
        <v>2394</v>
      </c>
      <c r="G100" s="403" t="s">
        <v>2391</v>
      </c>
      <c r="H100" s="403" t="s">
        <v>2392</v>
      </c>
      <c r="I100" s="457">
        <f>(0.318/330.9)*150.4</f>
        <v>0.14453671804170445</v>
      </c>
      <c r="J100" s="457">
        <v>196.8</v>
      </c>
      <c r="K100" s="457">
        <f>I100</f>
        <v>0.14453671804170445</v>
      </c>
      <c r="L100" s="457">
        <f t="shared" si="10"/>
        <v>0</v>
      </c>
      <c r="M100" s="67" t="s">
        <v>75</v>
      </c>
      <c r="P100" s="435"/>
      <c r="Q100" s="436"/>
      <c r="R100" s="435"/>
      <c r="S100" s="435"/>
    </row>
    <row r="101" spans="1:19" ht="47.25" x14ac:dyDescent="0.25">
      <c r="A101" s="439">
        <v>127</v>
      </c>
      <c r="B101" s="439" t="s">
        <v>2395</v>
      </c>
      <c r="C101" s="439" t="s">
        <v>93</v>
      </c>
      <c r="D101" s="439" t="s">
        <v>94</v>
      </c>
      <c r="E101" s="442" t="s">
        <v>26</v>
      </c>
      <c r="F101" s="442" t="s">
        <v>26</v>
      </c>
      <c r="G101" s="441">
        <v>43260</v>
      </c>
      <c r="H101" s="439" t="s">
        <v>2322</v>
      </c>
      <c r="I101" s="440">
        <v>4.2</v>
      </c>
      <c r="J101" s="440">
        <v>0</v>
      </c>
      <c r="K101" s="440">
        <v>4.2</v>
      </c>
      <c r="L101" s="440">
        <f t="shared" si="10"/>
        <v>0</v>
      </c>
      <c r="M101" s="442" t="s">
        <v>75</v>
      </c>
      <c r="N101" s="399"/>
    </row>
    <row r="102" spans="1:19" ht="47.25" x14ac:dyDescent="0.25">
      <c r="A102" s="439">
        <v>128</v>
      </c>
      <c r="B102" s="439" t="s">
        <v>2396</v>
      </c>
      <c r="C102" s="439" t="s">
        <v>93</v>
      </c>
      <c r="D102" s="439" t="s">
        <v>94</v>
      </c>
      <c r="E102" s="442" t="s">
        <v>26</v>
      </c>
      <c r="F102" s="442" t="s">
        <v>26</v>
      </c>
      <c r="G102" s="441">
        <v>43260</v>
      </c>
      <c r="H102" s="439" t="s">
        <v>2322</v>
      </c>
      <c r="I102" s="440">
        <v>150</v>
      </c>
      <c r="J102" s="440">
        <v>0</v>
      </c>
      <c r="K102" s="440">
        <v>150</v>
      </c>
      <c r="L102" s="440">
        <f t="shared" si="10"/>
        <v>0</v>
      </c>
      <c r="M102" s="442" t="s">
        <v>75</v>
      </c>
      <c r="N102" s="399"/>
    </row>
    <row r="103" spans="1:19" ht="47.25" x14ac:dyDescent="0.25">
      <c r="A103" s="439">
        <v>129</v>
      </c>
      <c r="B103" s="439" t="s">
        <v>2396</v>
      </c>
      <c r="C103" s="439" t="s">
        <v>93</v>
      </c>
      <c r="D103" s="439" t="s">
        <v>94</v>
      </c>
      <c r="E103" s="442" t="s">
        <v>26</v>
      </c>
      <c r="F103" s="442" t="s">
        <v>26</v>
      </c>
      <c r="G103" s="441">
        <v>43260</v>
      </c>
      <c r="H103" s="439" t="s">
        <v>2322</v>
      </c>
      <c r="I103" s="440">
        <v>140</v>
      </c>
      <c r="J103" s="440">
        <v>0</v>
      </c>
      <c r="K103" s="440">
        <v>140</v>
      </c>
      <c r="L103" s="440">
        <f t="shared" si="10"/>
        <v>0</v>
      </c>
      <c r="M103" s="442" t="s">
        <v>75</v>
      </c>
      <c r="N103" s="399"/>
    </row>
    <row r="104" spans="1:19" ht="47.25" x14ac:dyDescent="0.25">
      <c r="A104" s="439">
        <v>130</v>
      </c>
      <c r="B104" s="439" t="s">
        <v>2397</v>
      </c>
      <c r="C104" s="439" t="s">
        <v>707</v>
      </c>
      <c r="D104" s="439" t="s">
        <v>94</v>
      </c>
      <c r="E104" s="442" t="s">
        <v>26</v>
      </c>
      <c r="F104" s="442" t="s">
        <v>26</v>
      </c>
      <c r="G104" s="441">
        <v>43260</v>
      </c>
      <c r="H104" s="439" t="s">
        <v>2322</v>
      </c>
      <c r="I104" s="440">
        <v>48</v>
      </c>
      <c r="J104" s="440">
        <v>0</v>
      </c>
      <c r="K104" s="440">
        <v>46.676000000000002</v>
      </c>
      <c r="L104" s="440">
        <f t="shared" si="10"/>
        <v>1.3239999999999981</v>
      </c>
      <c r="M104" s="442" t="s">
        <v>75</v>
      </c>
      <c r="N104" s="399"/>
    </row>
    <row r="105" spans="1:19" ht="47.25" x14ac:dyDescent="0.25">
      <c r="A105" s="439">
        <v>131</v>
      </c>
      <c r="B105" s="439" t="s">
        <v>2397</v>
      </c>
      <c r="C105" s="439" t="s">
        <v>707</v>
      </c>
      <c r="D105" s="439" t="s">
        <v>94</v>
      </c>
      <c r="E105" s="442" t="s">
        <v>26</v>
      </c>
      <c r="F105" s="442" t="s">
        <v>26</v>
      </c>
      <c r="G105" s="441">
        <v>43260</v>
      </c>
      <c r="H105" s="439" t="s">
        <v>2322</v>
      </c>
      <c r="I105" s="440">
        <v>485.786</v>
      </c>
      <c r="J105" s="440">
        <v>0</v>
      </c>
      <c r="K105" s="440">
        <v>182.97900000000001</v>
      </c>
      <c r="L105" s="440">
        <f t="shared" si="10"/>
        <v>302.80700000000002</v>
      </c>
      <c r="M105" s="442" t="s">
        <v>75</v>
      </c>
      <c r="N105" s="399"/>
    </row>
    <row r="106" spans="1:19" ht="47.25" x14ac:dyDescent="0.25">
      <c r="A106" s="439">
        <v>132</v>
      </c>
      <c r="B106" s="439" t="s">
        <v>2397</v>
      </c>
      <c r="C106" s="439" t="s">
        <v>2398</v>
      </c>
      <c r="D106" s="439" t="s">
        <v>94</v>
      </c>
      <c r="E106" s="442" t="s">
        <v>26</v>
      </c>
      <c r="F106" s="442" t="s">
        <v>26</v>
      </c>
      <c r="G106" s="441">
        <v>43260</v>
      </c>
      <c r="H106" s="439" t="s">
        <v>2322</v>
      </c>
      <c r="I106" s="440">
        <v>1E-3</v>
      </c>
      <c r="J106" s="440">
        <v>0</v>
      </c>
      <c r="K106" s="440">
        <v>0</v>
      </c>
      <c r="L106" s="440">
        <f t="shared" si="10"/>
        <v>1E-3</v>
      </c>
      <c r="M106" s="442" t="s">
        <v>75</v>
      </c>
      <c r="N106" s="399"/>
    </row>
    <row r="107" spans="1:19" ht="47.25" x14ac:dyDescent="0.25">
      <c r="A107" s="439">
        <v>133</v>
      </c>
      <c r="B107" s="439" t="s">
        <v>2397</v>
      </c>
      <c r="C107" s="439" t="s">
        <v>2399</v>
      </c>
      <c r="D107" s="439" t="s">
        <v>94</v>
      </c>
      <c r="E107" s="442" t="s">
        <v>26</v>
      </c>
      <c r="F107" s="442" t="s">
        <v>26</v>
      </c>
      <c r="G107" s="441">
        <v>43260</v>
      </c>
      <c r="H107" s="439" t="s">
        <v>2322</v>
      </c>
      <c r="I107" s="440">
        <v>1E-3</v>
      </c>
      <c r="J107" s="440">
        <v>0</v>
      </c>
      <c r="K107" s="440">
        <v>0</v>
      </c>
      <c r="L107" s="440">
        <f t="shared" si="10"/>
        <v>1E-3</v>
      </c>
      <c r="M107" s="442" t="s">
        <v>75</v>
      </c>
      <c r="N107" s="399"/>
    </row>
    <row r="108" spans="1:19" ht="47.25" x14ac:dyDescent="0.25">
      <c r="A108" s="439">
        <v>134</v>
      </c>
      <c r="B108" s="439" t="s">
        <v>2397</v>
      </c>
      <c r="C108" s="439" t="s">
        <v>2331</v>
      </c>
      <c r="D108" s="439" t="s">
        <v>94</v>
      </c>
      <c r="E108" s="442" t="s">
        <v>26</v>
      </c>
      <c r="F108" s="442" t="s">
        <v>26</v>
      </c>
      <c r="G108" s="441">
        <v>43260</v>
      </c>
      <c r="H108" s="439" t="s">
        <v>2322</v>
      </c>
      <c r="I108" s="440">
        <v>1E-3</v>
      </c>
      <c r="J108" s="440">
        <v>0</v>
      </c>
      <c r="K108" s="440">
        <v>0</v>
      </c>
      <c r="L108" s="440">
        <f t="shared" si="10"/>
        <v>1E-3</v>
      </c>
      <c r="M108" s="442" t="s">
        <v>75</v>
      </c>
      <c r="N108" s="399"/>
    </row>
    <row r="109" spans="1:19" ht="47.25" x14ac:dyDescent="0.25">
      <c r="A109" s="439">
        <v>135</v>
      </c>
      <c r="B109" s="439" t="s">
        <v>2397</v>
      </c>
      <c r="C109" s="439" t="s">
        <v>2186</v>
      </c>
      <c r="D109" s="439" t="s">
        <v>94</v>
      </c>
      <c r="E109" s="442" t="s">
        <v>26</v>
      </c>
      <c r="F109" s="442" t="s">
        <v>26</v>
      </c>
      <c r="G109" s="441">
        <v>43260</v>
      </c>
      <c r="H109" s="439" t="s">
        <v>2322</v>
      </c>
      <c r="I109" s="440">
        <v>47</v>
      </c>
      <c r="J109" s="440">
        <v>0</v>
      </c>
      <c r="K109" s="440">
        <v>47</v>
      </c>
      <c r="L109" s="440">
        <f t="shared" si="10"/>
        <v>0</v>
      </c>
      <c r="M109" s="442" t="s">
        <v>75</v>
      </c>
      <c r="N109" s="399"/>
    </row>
    <row r="110" spans="1:19" ht="47.25" x14ac:dyDescent="0.25">
      <c r="A110" s="439">
        <v>136</v>
      </c>
      <c r="B110" s="439" t="s">
        <v>2127</v>
      </c>
      <c r="C110" s="439" t="s">
        <v>93</v>
      </c>
      <c r="D110" s="439" t="s">
        <v>94</v>
      </c>
      <c r="E110" s="442" t="s">
        <v>26</v>
      </c>
      <c r="F110" s="442" t="s">
        <v>26</v>
      </c>
      <c r="G110" s="441">
        <v>43260</v>
      </c>
      <c r="H110" s="439" t="s">
        <v>2322</v>
      </c>
      <c r="I110" s="440">
        <v>1287.5899999999999</v>
      </c>
      <c r="J110" s="440">
        <v>0</v>
      </c>
      <c r="K110" s="440">
        <v>729.63400000000001</v>
      </c>
      <c r="L110" s="440">
        <f t="shared" si="10"/>
        <v>557.9559999999999</v>
      </c>
      <c r="M110" s="442" t="s">
        <v>75</v>
      </c>
      <c r="N110" s="399"/>
    </row>
    <row r="111" spans="1:19" ht="47.25" x14ac:dyDescent="0.25">
      <c r="A111" s="439">
        <v>137</v>
      </c>
      <c r="B111" s="439" t="s">
        <v>2127</v>
      </c>
      <c r="C111" s="439" t="s">
        <v>93</v>
      </c>
      <c r="D111" s="439" t="s">
        <v>94</v>
      </c>
      <c r="E111" s="442" t="s">
        <v>26</v>
      </c>
      <c r="F111" s="442" t="s">
        <v>26</v>
      </c>
      <c r="G111" s="441">
        <v>43260</v>
      </c>
      <c r="H111" s="439" t="s">
        <v>2322</v>
      </c>
      <c r="I111" s="440">
        <v>220</v>
      </c>
      <c r="J111" s="440">
        <v>0</v>
      </c>
      <c r="K111" s="440">
        <v>55</v>
      </c>
      <c r="L111" s="440">
        <f t="shared" si="10"/>
        <v>165</v>
      </c>
      <c r="M111" s="442" t="s">
        <v>75</v>
      </c>
      <c r="N111" s="399"/>
    </row>
    <row r="112" spans="1:19" ht="47.25" x14ac:dyDescent="0.25">
      <c r="A112" s="439">
        <v>138</v>
      </c>
      <c r="B112" s="439" t="s">
        <v>2116</v>
      </c>
      <c r="C112" s="439" t="s">
        <v>770</v>
      </c>
      <c r="D112" s="439" t="s">
        <v>94</v>
      </c>
      <c r="E112" s="442" t="s">
        <v>26</v>
      </c>
      <c r="F112" s="442" t="s">
        <v>26</v>
      </c>
      <c r="G112" s="441">
        <v>43260</v>
      </c>
      <c r="H112" s="439" t="s">
        <v>2322</v>
      </c>
      <c r="I112" s="440">
        <v>0.72599999999999998</v>
      </c>
      <c r="J112" s="440">
        <v>0</v>
      </c>
      <c r="K112" s="440">
        <f>I112</f>
        <v>0.72599999999999998</v>
      </c>
      <c r="L112" s="440">
        <f t="shared" si="10"/>
        <v>0</v>
      </c>
      <c r="M112" s="442" t="s">
        <v>75</v>
      </c>
      <c r="N112" s="399"/>
    </row>
    <row r="113" spans="1:16" ht="47.25" x14ac:dyDescent="0.25">
      <c r="A113" s="439">
        <v>139</v>
      </c>
      <c r="B113" s="439" t="s">
        <v>2400</v>
      </c>
      <c r="C113" s="439" t="s">
        <v>2331</v>
      </c>
      <c r="D113" s="439" t="s">
        <v>94</v>
      </c>
      <c r="E113" s="442" t="s">
        <v>26</v>
      </c>
      <c r="F113" s="442" t="s">
        <v>26</v>
      </c>
      <c r="G113" s="441">
        <v>43260</v>
      </c>
      <c r="H113" s="439" t="s">
        <v>2322</v>
      </c>
      <c r="I113" s="440">
        <v>5637.7280000000001</v>
      </c>
      <c r="J113" s="440">
        <v>0</v>
      </c>
      <c r="K113" s="440">
        <v>0</v>
      </c>
      <c r="L113" s="440">
        <f t="shared" si="10"/>
        <v>5637.7280000000001</v>
      </c>
      <c r="M113" s="442" t="s">
        <v>75</v>
      </c>
      <c r="N113" s="399"/>
    </row>
    <row r="114" spans="1:16" ht="47.25" x14ac:dyDescent="0.25">
      <c r="A114" s="439">
        <v>140</v>
      </c>
      <c r="B114" s="439" t="s">
        <v>2400</v>
      </c>
      <c r="C114" s="439" t="s">
        <v>814</v>
      </c>
      <c r="D114" s="439" t="s">
        <v>94</v>
      </c>
      <c r="E114" s="442" t="s">
        <v>26</v>
      </c>
      <c r="F114" s="442" t="s">
        <v>26</v>
      </c>
      <c r="G114" s="441">
        <v>43260</v>
      </c>
      <c r="H114" s="439" t="s">
        <v>2322</v>
      </c>
      <c r="I114" s="440">
        <v>7703</v>
      </c>
      <c r="J114" s="440">
        <v>0</v>
      </c>
      <c r="K114" s="440">
        <v>0</v>
      </c>
      <c r="L114" s="440">
        <f t="shared" si="10"/>
        <v>7703</v>
      </c>
      <c r="M114" s="442" t="s">
        <v>75</v>
      </c>
      <c r="N114" s="399"/>
    </row>
    <row r="115" spans="1:16" s="445" customFormat="1" x14ac:dyDescent="0.25">
      <c r="A115" s="439"/>
      <c r="B115" s="439"/>
      <c r="C115" s="439"/>
      <c r="D115" s="439"/>
      <c r="E115" s="442"/>
      <c r="F115" s="442"/>
      <c r="G115" s="441"/>
      <c r="H115" s="439"/>
      <c r="I115" s="440"/>
      <c r="J115" s="440"/>
      <c r="K115" s="440"/>
      <c r="L115" s="440"/>
      <c r="M115" s="442"/>
      <c r="N115" s="446"/>
      <c r="O115" s="443"/>
      <c r="P115" s="444"/>
    </row>
    <row r="116" spans="1:16" s="445" customFormat="1" x14ac:dyDescent="0.25">
      <c r="A116" s="439"/>
      <c r="B116" s="439"/>
      <c r="C116" s="439"/>
      <c r="D116" s="439"/>
      <c r="E116" s="442"/>
      <c r="F116" s="442"/>
      <c r="G116" s="441"/>
      <c r="H116" s="439"/>
      <c r="I116" s="440"/>
      <c r="J116" s="440"/>
      <c r="K116" s="440"/>
      <c r="L116" s="440"/>
      <c r="M116" s="442"/>
      <c r="N116" s="446"/>
      <c r="O116" s="443"/>
      <c r="P116" s="444"/>
    </row>
    <row r="117" spans="1:16" s="445" customFormat="1" x14ac:dyDescent="0.25">
      <c r="A117" s="439"/>
      <c r="B117" s="439"/>
      <c r="C117" s="439"/>
      <c r="D117" s="439"/>
      <c r="E117" s="442"/>
      <c r="F117" s="442"/>
      <c r="G117" s="441"/>
      <c r="H117" s="439"/>
      <c r="I117" s="440"/>
      <c r="J117" s="440"/>
      <c r="K117" s="440"/>
      <c r="L117" s="440"/>
      <c r="M117" s="442"/>
      <c r="N117" s="446"/>
      <c r="O117" s="443"/>
      <c r="P117" s="444"/>
    </row>
    <row r="118" spans="1:16" s="445" customFormat="1" x14ac:dyDescent="0.25">
      <c r="A118" s="439"/>
      <c r="B118" s="447"/>
      <c r="C118" s="439"/>
      <c r="D118" s="439"/>
      <c r="E118" s="442"/>
      <c r="F118" s="442"/>
      <c r="G118" s="441"/>
      <c r="H118" s="439"/>
      <c r="I118" s="448"/>
      <c r="J118" s="440"/>
      <c r="K118" s="440"/>
      <c r="L118" s="440"/>
      <c r="M118" s="442"/>
      <c r="N118" s="446"/>
      <c r="O118" s="443"/>
      <c r="P118" s="444"/>
    </row>
    <row r="119" spans="1:16" s="445" customFormat="1" x14ac:dyDescent="0.25">
      <c r="A119" s="439"/>
      <c r="B119" s="447"/>
      <c r="C119" s="439"/>
      <c r="D119" s="439"/>
      <c r="E119" s="442"/>
      <c r="F119" s="442"/>
      <c r="G119" s="449"/>
      <c r="H119" s="439"/>
      <c r="I119" s="448"/>
      <c r="J119" s="440"/>
      <c r="K119" s="440"/>
      <c r="L119" s="440"/>
      <c r="M119" s="442"/>
      <c r="N119" s="446"/>
      <c r="O119" s="443"/>
      <c r="P119" s="444"/>
    </row>
    <row r="120" spans="1:16" s="445" customFormat="1" x14ac:dyDescent="0.25">
      <c r="A120" s="439"/>
      <c r="B120" s="447"/>
      <c r="C120" s="439"/>
      <c r="D120" s="439"/>
      <c r="E120" s="442"/>
      <c r="F120" s="442"/>
      <c r="G120" s="449"/>
      <c r="H120" s="439"/>
      <c r="I120" s="448"/>
      <c r="J120" s="440"/>
      <c r="K120" s="440"/>
      <c r="L120" s="440"/>
      <c r="M120" s="442"/>
      <c r="N120" s="446"/>
      <c r="O120" s="443"/>
      <c r="P120" s="444"/>
    </row>
    <row r="121" spans="1:16" s="445" customFormat="1" x14ac:dyDescent="0.25">
      <c r="A121" s="439"/>
      <c r="B121" s="447"/>
      <c r="C121" s="439"/>
      <c r="D121" s="439"/>
      <c r="E121" s="442"/>
      <c r="F121" s="442"/>
      <c r="G121" s="449"/>
      <c r="H121" s="439"/>
      <c r="I121" s="448"/>
      <c r="J121" s="440"/>
      <c r="K121" s="440"/>
      <c r="L121" s="440"/>
      <c r="M121" s="442"/>
      <c r="N121" s="446"/>
      <c r="O121" s="443"/>
      <c r="P121" s="444"/>
    </row>
    <row r="122" spans="1:16" s="445" customFormat="1" x14ac:dyDescent="0.25">
      <c r="A122" s="439"/>
      <c r="B122" s="439"/>
      <c r="C122" s="439"/>
      <c r="D122" s="439"/>
      <c r="E122" s="442"/>
      <c r="F122" s="442"/>
      <c r="G122" s="449"/>
      <c r="H122" s="439"/>
      <c r="I122" s="448"/>
      <c r="J122" s="440"/>
      <c r="K122" s="440"/>
      <c r="L122" s="440"/>
      <c r="M122" s="442"/>
      <c r="N122" s="446"/>
      <c r="O122" s="443"/>
      <c r="P122" s="444"/>
    </row>
    <row r="123" spans="1:16" s="445" customFormat="1" x14ac:dyDescent="0.25">
      <c r="A123" s="439"/>
      <c r="B123" s="447"/>
      <c r="C123" s="439"/>
      <c r="D123" s="439"/>
      <c r="E123" s="442"/>
      <c r="F123" s="442"/>
      <c r="G123" s="449"/>
      <c r="H123" s="439"/>
      <c r="I123" s="448"/>
      <c r="J123" s="440"/>
      <c r="K123" s="440"/>
      <c r="L123" s="440"/>
      <c r="M123" s="442"/>
      <c r="N123" s="446"/>
      <c r="O123" s="443"/>
      <c r="P123" s="444"/>
    </row>
    <row r="124" spans="1:16" s="445" customFormat="1" x14ac:dyDescent="0.25">
      <c r="A124" s="439"/>
      <c r="B124" s="447"/>
      <c r="C124" s="439"/>
      <c r="D124" s="439"/>
      <c r="E124" s="442"/>
      <c r="F124" s="442"/>
      <c r="G124" s="449"/>
      <c r="H124" s="439"/>
      <c r="I124" s="448"/>
      <c r="J124" s="440"/>
      <c r="K124" s="440"/>
      <c r="L124" s="440"/>
      <c r="M124" s="442"/>
      <c r="N124" s="446"/>
      <c r="O124" s="443"/>
      <c r="P124" s="444"/>
    </row>
    <row r="125" spans="1:16" s="445" customFormat="1" x14ac:dyDescent="0.25">
      <c r="A125" s="439"/>
      <c r="B125" s="447"/>
      <c r="C125" s="439"/>
      <c r="D125" s="439"/>
      <c r="E125" s="442"/>
      <c r="F125" s="442"/>
      <c r="G125" s="449"/>
      <c r="H125" s="439"/>
      <c r="I125" s="448"/>
      <c r="J125" s="440"/>
      <c r="K125" s="440"/>
      <c r="L125" s="440"/>
      <c r="M125" s="442"/>
      <c r="N125" s="446"/>
      <c r="O125" s="443"/>
      <c r="P125" s="444"/>
    </row>
    <row r="126" spans="1:16" s="445" customFormat="1" x14ac:dyDescent="0.25">
      <c r="A126" s="439"/>
      <c r="B126" s="447"/>
      <c r="C126" s="439"/>
      <c r="D126" s="439"/>
      <c r="E126" s="442"/>
      <c r="F126" s="442"/>
      <c r="G126" s="449"/>
      <c r="H126" s="439"/>
      <c r="I126" s="448"/>
      <c r="J126" s="440"/>
      <c r="K126" s="440"/>
      <c r="L126" s="440"/>
      <c r="M126" s="442"/>
      <c r="N126" s="446"/>
      <c r="O126" s="443"/>
      <c r="P126" s="444"/>
    </row>
    <row r="127" spans="1:16" s="445" customFormat="1" x14ac:dyDescent="0.25">
      <c r="A127" s="439"/>
      <c r="B127" s="447"/>
      <c r="C127" s="439"/>
      <c r="D127" s="439"/>
      <c r="E127" s="442"/>
      <c r="F127" s="442"/>
      <c r="G127" s="449"/>
      <c r="H127" s="439"/>
      <c r="I127" s="448"/>
      <c r="J127" s="440"/>
      <c r="K127" s="440"/>
      <c r="L127" s="440"/>
      <c r="M127" s="442"/>
      <c r="N127" s="446"/>
      <c r="O127" s="443"/>
      <c r="P127" s="444"/>
    </row>
    <row r="128" spans="1:16" s="445" customFormat="1" x14ac:dyDescent="0.25">
      <c r="A128" s="439"/>
      <c r="B128" s="450" t="s">
        <v>24</v>
      </c>
      <c r="C128" s="439"/>
      <c r="D128" s="439"/>
      <c r="E128" s="451">
        <f>SUM(E5:E127)</f>
        <v>10225.230000000005</v>
      </c>
      <c r="F128" s="451">
        <f>SUM(F5:F127)</f>
        <v>0</v>
      </c>
      <c r="G128" s="451"/>
      <c r="H128" s="451">
        <f>SUM(H5:H127)</f>
        <v>0</v>
      </c>
      <c r="I128" s="452">
        <f>SUM(I5:I127)</f>
        <v>88588.013919999998</v>
      </c>
      <c r="J128" s="452">
        <f>SUM(J5:J127)</f>
        <v>69634.819969999982</v>
      </c>
      <c r="K128" s="452">
        <f>SUM(K5:K127)</f>
        <v>33896.443509999997</v>
      </c>
      <c r="L128" s="452">
        <f>SUM(L5:L127)</f>
        <v>54691.570409999957</v>
      </c>
      <c r="M128" s="451">
        <f>SUM(M5:M70)</f>
        <v>0</v>
      </c>
      <c r="N128" s="453"/>
      <c r="O128" s="443"/>
      <c r="P128" s="444"/>
    </row>
    <row r="129" spans="1:20" x14ac:dyDescent="0.25">
      <c r="A129" s="412"/>
      <c r="B129" s="405"/>
      <c r="C129" s="413"/>
      <c r="D129" s="413"/>
      <c r="E129" s="414"/>
      <c r="F129" s="414"/>
      <c r="G129" s="414"/>
      <c r="H129" s="414"/>
      <c r="I129" s="421"/>
      <c r="J129" s="421"/>
      <c r="K129" s="421"/>
      <c r="L129" s="421"/>
      <c r="M129" s="415"/>
    </row>
    <row r="130" spans="1:20" ht="20.25" x14ac:dyDescent="0.25">
      <c r="A130" s="1004" t="s">
        <v>2072</v>
      </c>
      <c r="B130" s="1005"/>
      <c r="C130" s="1005"/>
      <c r="D130" s="1005"/>
      <c r="E130" s="1005"/>
      <c r="F130" s="1005"/>
      <c r="G130" s="1005"/>
      <c r="H130" s="1005"/>
      <c r="I130" s="1005"/>
      <c r="J130" s="1005"/>
      <c r="K130" s="1005"/>
      <c r="L130" s="1005"/>
      <c r="M130" s="1006"/>
    </row>
    <row r="131" spans="1:20" x14ac:dyDescent="0.25">
      <c r="A131" s="997" t="s">
        <v>55</v>
      </c>
      <c r="B131" s="997" t="s">
        <v>60</v>
      </c>
      <c r="C131" s="997" t="s">
        <v>1645</v>
      </c>
      <c r="D131" s="997" t="s">
        <v>1646</v>
      </c>
      <c r="E131" s="997"/>
      <c r="F131" s="997" t="s">
        <v>1648</v>
      </c>
      <c r="G131" s="997" t="s">
        <v>16</v>
      </c>
      <c r="H131" s="997" t="s">
        <v>17</v>
      </c>
      <c r="I131" s="996" t="s">
        <v>435</v>
      </c>
      <c r="J131" s="996" t="s">
        <v>1029</v>
      </c>
      <c r="K131" s="996" t="s">
        <v>19</v>
      </c>
      <c r="L131" s="996" t="s">
        <v>436</v>
      </c>
      <c r="M131" s="997" t="s">
        <v>40</v>
      </c>
    </row>
    <row r="132" spans="1:20" ht="63" x14ac:dyDescent="0.25">
      <c r="A132" s="997"/>
      <c r="B132" s="997"/>
      <c r="C132" s="997"/>
      <c r="D132" s="40" t="s">
        <v>1647</v>
      </c>
      <c r="E132" s="40" t="s">
        <v>15</v>
      </c>
      <c r="F132" s="997"/>
      <c r="G132" s="997"/>
      <c r="H132" s="997"/>
      <c r="I132" s="996"/>
      <c r="J132" s="996"/>
      <c r="K132" s="996"/>
      <c r="L132" s="996"/>
      <c r="M132" s="997"/>
      <c r="N132" s="40" t="s">
        <v>2026</v>
      </c>
      <c r="O132" s="40" t="s">
        <v>2027</v>
      </c>
    </row>
    <row r="133" spans="1:20" x14ac:dyDescent="0.25">
      <c r="A133" s="408">
        <v>1</v>
      </c>
      <c r="B133" s="408">
        <v>2</v>
      </c>
      <c r="C133" s="408">
        <v>3</v>
      </c>
      <c r="D133" s="408">
        <v>4</v>
      </c>
      <c r="E133" s="408">
        <v>5</v>
      </c>
      <c r="F133" s="408">
        <v>6</v>
      </c>
      <c r="G133" s="408">
        <v>7</v>
      </c>
      <c r="H133" s="408">
        <v>8</v>
      </c>
      <c r="I133" s="419">
        <v>9</v>
      </c>
      <c r="J133" s="419">
        <v>10</v>
      </c>
      <c r="K133" s="419">
        <v>11</v>
      </c>
      <c r="L133" s="419">
        <v>12</v>
      </c>
      <c r="M133" s="408">
        <v>13</v>
      </c>
    </row>
    <row r="134" spans="1:20" s="427" customFormat="1" ht="47.25" x14ac:dyDescent="0.25">
      <c r="A134" s="455">
        <v>1</v>
      </c>
      <c r="B134" s="455" t="s">
        <v>1111</v>
      </c>
      <c r="C134" s="455" t="s">
        <v>1112</v>
      </c>
      <c r="D134" s="455" t="s">
        <v>74</v>
      </c>
      <c r="E134" s="190">
        <f>7.56*10000</f>
        <v>75600</v>
      </c>
      <c r="F134" s="455" t="s">
        <v>1113</v>
      </c>
      <c r="G134" s="455" t="s">
        <v>1569</v>
      </c>
      <c r="H134" s="455" t="s">
        <v>2111</v>
      </c>
      <c r="I134" s="457" t="s">
        <v>26</v>
      </c>
      <c r="J134" s="457">
        <f>P134</f>
        <v>800.16520332395953</v>
      </c>
      <c r="K134" s="457"/>
      <c r="L134" s="457" t="s">
        <v>26</v>
      </c>
      <c r="M134" s="455" t="s">
        <v>75</v>
      </c>
      <c r="N134" s="425">
        <v>9885800</v>
      </c>
      <c r="O134" s="425">
        <v>104633.24295</v>
      </c>
      <c r="P134" s="426">
        <f>(O134/N134)*E134</f>
        <v>800.16520332395953</v>
      </c>
    </row>
    <row r="135" spans="1:20" s="427" customFormat="1" ht="64.5" customHeight="1" x14ac:dyDescent="0.25">
      <c r="A135" s="455">
        <v>2</v>
      </c>
      <c r="B135" s="455" t="s">
        <v>1111</v>
      </c>
      <c r="C135" s="455" t="s">
        <v>1114</v>
      </c>
      <c r="D135" s="455" t="s">
        <v>74</v>
      </c>
      <c r="E135" s="190">
        <v>4000</v>
      </c>
      <c r="F135" s="455" t="s">
        <v>1115</v>
      </c>
      <c r="G135" s="455" t="s">
        <v>1571</v>
      </c>
      <c r="H135" s="455" t="s">
        <v>1570</v>
      </c>
      <c r="I135" s="457"/>
      <c r="J135" s="457">
        <v>79.36</v>
      </c>
      <c r="K135" s="457" t="s">
        <v>26</v>
      </c>
      <c r="L135" s="457" t="s">
        <v>26</v>
      </c>
      <c r="M135" s="455" t="s">
        <v>75</v>
      </c>
      <c r="N135" s="425"/>
      <c r="O135" s="425"/>
      <c r="P135" s="426"/>
    </row>
    <row r="136" spans="1:20" s="427" customFormat="1" ht="31.5" x14ac:dyDescent="0.25">
      <c r="A136" s="455">
        <v>3</v>
      </c>
      <c r="B136" s="455" t="s">
        <v>1111</v>
      </c>
      <c r="C136" s="455" t="s">
        <v>1116</v>
      </c>
      <c r="D136" s="455" t="s">
        <v>74</v>
      </c>
      <c r="E136" s="190">
        <v>960</v>
      </c>
      <c r="F136" s="455" t="s">
        <v>1975</v>
      </c>
      <c r="G136" s="455" t="s">
        <v>1573</v>
      </c>
      <c r="H136" s="455" t="s">
        <v>1572</v>
      </c>
      <c r="I136" s="457" t="s">
        <v>26</v>
      </c>
      <c r="J136" s="457">
        <v>191.89</v>
      </c>
      <c r="K136" s="457" t="s">
        <v>26</v>
      </c>
      <c r="L136" s="457" t="s">
        <v>26</v>
      </c>
      <c r="M136" s="455" t="s">
        <v>75</v>
      </c>
      <c r="N136" s="435"/>
      <c r="O136" s="435"/>
      <c r="P136" s="426"/>
      <c r="Q136" s="428"/>
      <c r="R136" s="428"/>
      <c r="S136" s="428"/>
      <c r="T136" s="428"/>
    </row>
    <row r="137" spans="1:20" s="427" customFormat="1" ht="31.5" x14ac:dyDescent="0.25">
      <c r="A137" s="455">
        <v>4</v>
      </c>
      <c r="B137" s="455" t="s">
        <v>1111</v>
      </c>
      <c r="C137" s="455" t="s">
        <v>1117</v>
      </c>
      <c r="D137" s="455" t="s">
        <v>74</v>
      </c>
      <c r="E137" s="190">
        <v>4962</v>
      </c>
      <c r="F137" s="455" t="s">
        <v>1118</v>
      </c>
      <c r="G137" s="455" t="s">
        <v>1575</v>
      </c>
      <c r="H137" s="455" t="s">
        <v>1574</v>
      </c>
      <c r="I137" s="457" t="s">
        <v>26</v>
      </c>
      <c r="J137" s="457">
        <v>215.85</v>
      </c>
      <c r="K137" s="457" t="s">
        <v>26</v>
      </c>
      <c r="L137" s="457" t="s">
        <v>26</v>
      </c>
      <c r="M137" s="455" t="s">
        <v>75</v>
      </c>
      <c r="N137" s="435"/>
      <c r="O137" s="435"/>
      <c r="P137" s="426"/>
      <c r="Q137" s="428"/>
      <c r="R137" s="428"/>
      <c r="S137" s="428"/>
      <c r="T137" s="428"/>
    </row>
    <row r="138" spans="1:20" s="427" customFormat="1" ht="31.5" x14ac:dyDescent="0.25">
      <c r="A138" s="455">
        <v>5</v>
      </c>
      <c r="B138" s="455" t="s">
        <v>1111</v>
      </c>
      <c r="C138" s="455" t="s">
        <v>2025</v>
      </c>
      <c r="D138" s="455" t="s">
        <v>74</v>
      </c>
      <c r="E138" s="190">
        <v>630</v>
      </c>
      <c r="F138" s="455" t="s">
        <v>1120</v>
      </c>
      <c r="G138" s="455" t="s">
        <v>1577</v>
      </c>
      <c r="H138" s="455" t="s">
        <v>1576</v>
      </c>
      <c r="I138" s="457" t="s">
        <v>26</v>
      </c>
      <c r="J138" s="457">
        <v>15.32</v>
      </c>
      <c r="K138" s="457" t="s">
        <v>26</v>
      </c>
      <c r="L138" s="457" t="s">
        <v>26</v>
      </c>
      <c r="M138" s="455" t="s">
        <v>75</v>
      </c>
      <c r="N138" s="436"/>
      <c r="O138" s="436"/>
      <c r="P138" s="426"/>
      <c r="Q138" s="454"/>
      <c r="R138" s="454"/>
      <c r="S138" s="436"/>
      <c r="T138" s="428"/>
    </row>
    <row r="139" spans="1:20" s="427" customFormat="1" ht="47.25" x14ac:dyDescent="0.25">
      <c r="A139" s="455">
        <v>6</v>
      </c>
      <c r="B139" s="455" t="s">
        <v>1111</v>
      </c>
      <c r="C139" s="455" t="s">
        <v>1121</v>
      </c>
      <c r="D139" s="455" t="s">
        <v>74</v>
      </c>
      <c r="E139" s="190">
        <v>163</v>
      </c>
      <c r="F139" s="455" t="s">
        <v>1122</v>
      </c>
      <c r="G139" s="455" t="s">
        <v>1578</v>
      </c>
      <c r="H139" s="455" t="s">
        <v>1579</v>
      </c>
      <c r="I139" s="457" t="s">
        <v>26</v>
      </c>
      <c r="J139" s="457">
        <v>5.78</v>
      </c>
      <c r="K139" s="457" t="s">
        <v>26</v>
      </c>
      <c r="L139" s="457" t="s">
        <v>26</v>
      </c>
      <c r="M139" s="455" t="s">
        <v>75</v>
      </c>
      <c r="N139" s="425"/>
      <c r="O139" s="436"/>
      <c r="P139" s="426"/>
      <c r="Q139" s="454"/>
      <c r="R139" s="454"/>
      <c r="S139" s="436"/>
      <c r="T139" s="428"/>
    </row>
    <row r="140" spans="1:20" s="427" customFormat="1" ht="31.5" x14ac:dyDescent="0.25">
      <c r="A140" s="455">
        <v>7</v>
      </c>
      <c r="B140" s="455" t="s">
        <v>1111</v>
      </c>
      <c r="C140" s="455" t="s">
        <v>1123</v>
      </c>
      <c r="D140" s="455" t="s">
        <v>74</v>
      </c>
      <c r="E140" s="190">
        <v>54700</v>
      </c>
      <c r="F140" s="455" t="s">
        <v>1124</v>
      </c>
      <c r="G140" s="455" t="s">
        <v>1581</v>
      </c>
      <c r="H140" s="455" t="s">
        <v>2112</v>
      </c>
      <c r="I140" s="457"/>
      <c r="J140" s="457">
        <f>P140</f>
        <v>542.43613524607201</v>
      </c>
      <c r="K140" s="457" t="s">
        <v>26</v>
      </c>
      <c r="L140" s="457" t="s">
        <v>26</v>
      </c>
      <c r="M140" s="455" t="s">
        <v>75</v>
      </c>
      <c r="N140" s="425">
        <v>3271400</v>
      </c>
      <c r="O140" s="425">
        <v>32441.052520000001</v>
      </c>
      <c r="P140" s="426">
        <f>(O140/N140)*E140</f>
        <v>542.43613524607201</v>
      </c>
      <c r="Q140" s="428"/>
      <c r="R140" s="428"/>
      <c r="S140" s="428"/>
      <c r="T140" s="428"/>
    </row>
    <row r="141" spans="1:20" s="427" customFormat="1" ht="31.5" x14ac:dyDescent="0.25">
      <c r="A141" s="455">
        <v>8</v>
      </c>
      <c r="B141" s="455" t="s">
        <v>1111</v>
      </c>
      <c r="C141" s="455" t="s">
        <v>1125</v>
      </c>
      <c r="D141" s="455" t="s">
        <v>74</v>
      </c>
      <c r="E141" s="190">
        <v>90200</v>
      </c>
      <c r="F141" s="455" t="s">
        <v>1126</v>
      </c>
      <c r="G141" s="455" t="s">
        <v>1569</v>
      </c>
      <c r="H141" s="455" t="s">
        <v>1582</v>
      </c>
      <c r="I141" s="457" t="s">
        <v>26</v>
      </c>
      <c r="J141" s="457">
        <f>P141</f>
        <v>825.59081679213375</v>
      </c>
      <c r="K141" s="457" t="s">
        <v>26</v>
      </c>
      <c r="L141" s="457" t="s">
        <v>26</v>
      </c>
      <c r="M141" s="455" t="s">
        <v>75</v>
      </c>
      <c r="N141" s="425">
        <v>9997300</v>
      </c>
      <c r="O141" s="425">
        <v>91504.202579999997</v>
      </c>
      <c r="P141" s="426">
        <f t="shared" ref="P141:P152" si="11">(O141/N141)*E141</f>
        <v>825.59081679213375</v>
      </c>
      <c r="Q141" s="428"/>
      <c r="R141" s="428"/>
      <c r="S141" s="428"/>
      <c r="T141" s="428"/>
    </row>
    <row r="142" spans="1:20" s="427" customFormat="1" ht="47.25" x14ac:dyDescent="0.25">
      <c r="A142" s="455">
        <v>9</v>
      </c>
      <c r="B142" s="455" t="s">
        <v>1111</v>
      </c>
      <c r="C142" s="455" t="s">
        <v>1127</v>
      </c>
      <c r="D142" s="455" t="s">
        <v>74</v>
      </c>
      <c r="E142" s="190">
        <v>400</v>
      </c>
      <c r="F142" s="455" t="s">
        <v>1128</v>
      </c>
      <c r="G142" s="455" t="s">
        <v>1583</v>
      </c>
      <c r="H142" s="455" t="s">
        <v>1584</v>
      </c>
      <c r="I142" s="457" t="s">
        <v>26</v>
      </c>
      <c r="J142" s="457">
        <v>14.18</v>
      </c>
      <c r="K142" s="457" t="s">
        <v>26</v>
      </c>
      <c r="L142" s="457" t="s">
        <v>26</v>
      </c>
      <c r="M142" s="455" t="s">
        <v>75</v>
      </c>
      <c r="N142" s="435"/>
      <c r="O142" s="435"/>
      <c r="P142" s="426"/>
      <c r="Q142" s="428"/>
      <c r="R142" s="428"/>
      <c r="S142" s="428"/>
      <c r="T142" s="428"/>
    </row>
    <row r="143" spans="1:20" s="427" customFormat="1" ht="47.25" x14ac:dyDescent="0.25">
      <c r="A143" s="455">
        <v>10</v>
      </c>
      <c r="B143" s="455" t="s">
        <v>1111</v>
      </c>
      <c r="C143" s="455" t="s">
        <v>1129</v>
      </c>
      <c r="D143" s="455" t="s">
        <v>74</v>
      </c>
      <c r="E143" s="190">
        <v>1237</v>
      </c>
      <c r="F143" s="455" t="s">
        <v>1130</v>
      </c>
      <c r="G143" s="455" t="s">
        <v>1585</v>
      </c>
      <c r="H143" s="455" t="s">
        <v>1586</v>
      </c>
      <c r="I143" s="457" t="s">
        <v>26</v>
      </c>
      <c r="J143" s="457">
        <v>30.76</v>
      </c>
      <c r="K143" s="457" t="s">
        <v>26</v>
      </c>
      <c r="L143" s="457" t="s">
        <v>26</v>
      </c>
      <c r="M143" s="455" t="s">
        <v>75</v>
      </c>
      <c r="N143" s="435"/>
      <c r="O143" s="435"/>
      <c r="P143" s="426"/>
      <c r="Q143" s="428"/>
      <c r="R143" s="428"/>
      <c r="S143" s="428"/>
      <c r="T143" s="428"/>
    </row>
    <row r="144" spans="1:20" s="427" customFormat="1" ht="47.25" x14ac:dyDescent="0.25">
      <c r="A144" s="455">
        <v>11</v>
      </c>
      <c r="B144" s="455" t="s">
        <v>1111</v>
      </c>
      <c r="C144" s="455" t="s">
        <v>1131</v>
      </c>
      <c r="D144" s="455" t="s">
        <v>74</v>
      </c>
      <c r="E144" s="190">
        <v>600</v>
      </c>
      <c r="F144" s="455" t="s">
        <v>1132</v>
      </c>
      <c r="G144" s="455" t="s">
        <v>1587</v>
      </c>
      <c r="H144" s="455" t="s">
        <v>1588</v>
      </c>
      <c r="I144" s="457" t="s">
        <v>26</v>
      </c>
      <c r="J144" s="457">
        <v>16.52</v>
      </c>
      <c r="K144" s="457" t="s">
        <v>26</v>
      </c>
      <c r="L144" s="457" t="s">
        <v>26</v>
      </c>
      <c r="M144" s="455" t="s">
        <v>75</v>
      </c>
      <c r="N144" s="425"/>
      <c r="O144" s="425"/>
      <c r="P144" s="426"/>
    </row>
    <row r="145" spans="1:16" s="427" customFormat="1" ht="31.5" x14ac:dyDescent="0.25">
      <c r="A145" s="455">
        <v>12</v>
      </c>
      <c r="B145" s="455" t="s">
        <v>1111</v>
      </c>
      <c r="C145" s="455" t="s">
        <v>1133</v>
      </c>
      <c r="D145" s="455" t="s">
        <v>74</v>
      </c>
      <c r="E145" s="190">
        <v>2169</v>
      </c>
      <c r="F145" s="455" t="s">
        <v>1134</v>
      </c>
      <c r="G145" s="455" t="s">
        <v>1590</v>
      </c>
      <c r="H145" s="455" t="s">
        <v>1589</v>
      </c>
      <c r="I145" s="457" t="s">
        <v>26</v>
      </c>
      <c r="J145" s="457">
        <v>33.94</v>
      </c>
      <c r="K145" s="457" t="s">
        <v>26</v>
      </c>
      <c r="L145" s="457" t="s">
        <v>26</v>
      </c>
      <c r="M145" s="455" t="s">
        <v>75</v>
      </c>
      <c r="N145" s="425"/>
      <c r="O145" s="425"/>
      <c r="P145" s="426"/>
    </row>
    <row r="146" spans="1:16" s="427" customFormat="1" ht="47.25" x14ac:dyDescent="0.25">
      <c r="A146" s="455">
        <v>13</v>
      </c>
      <c r="B146" s="455" t="s">
        <v>1111</v>
      </c>
      <c r="C146" s="455" t="s">
        <v>1135</v>
      </c>
      <c r="D146" s="455" t="s">
        <v>74</v>
      </c>
      <c r="E146" s="190">
        <v>4151</v>
      </c>
      <c r="F146" s="455" t="s">
        <v>1136</v>
      </c>
      <c r="G146" s="455" t="s">
        <v>1592</v>
      </c>
      <c r="H146" s="455" t="s">
        <v>1591</v>
      </c>
      <c r="I146" s="457" t="s">
        <v>26</v>
      </c>
      <c r="J146" s="457">
        <v>4119.78</v>
      </c>
      <c r="K146" s="457" t="s">
        <v>26</v>
      </c>
      <c r="L146" s="457" t="s">
        <v>26</v>
      </c>
      <c r="M146" s="455" t="s">
        <v>2060</v>
      </c>
      <c r="N146" s="425"/>
      <c r="O146" s="425"/>
      <c r="P146" s="426"/>
    </row>
    <row r="147" spans="1:16" s="427" customFormat="1" ht="63" x14ac:dyDescent="0.25">
      <c r="A147" s="455">
        <v>14</v>
      </c>
      <c r="B147" s="455" t="s">
        <v>1111</v>
      </c>
      <c r="C147" s="455" t="s">
        <v>1137</v>
      </c>
      <c r="D147" s="455" t="s">
        <v>74</v>
      </c>
      <c r="E147" s="190">
        <v>80200</v>
      </c>
      <c r="F147" s="455" t="s">
        <v>1138</v>
      </c>
      <c r="G147" s="455" t="s">
        <v>1602</v>
      </c>
      <c r="H147" s="455" t="s">
        <v>1601</v>
      </c>
      <c r="I147" s="457" t="s">
        <v>26</v>
      </c>
      <c r="J147" s="457">
        <v>421.05</v>
      </c>
      <c r="K147" s="457" t="s">
        <v>26</v>
      </c>
      <c r="L147" s="457" t="s">
        <v>26</v>
      </c>
      <c r="M147" s="455" t="s">
        <v>246</v>
      </c>
      <c r="N147" s="425">
        <v>23653800</v>
      </c>
      <c r="O147" s="425">
        <v>224370.67384999999</v>
      </c>
      <c r="P147" s="426">
        <f t="shared" si="11"/>
        <v>760.74575936086376</v>
      </c>
    </row>
    <row r="148" spans="1:16" s="427" customFormat="1" ht="63" x14ac:dyDescent="0.25">
      <c r="A148" s="455">
        <v>15</v>
      </c>
      <c r="B148" s="455" t="s">
        <v>1111</v>
      </c>
      <c r="C148" s="455" t="s">
        <v>1139</v>
      </c>
      <c r="D148" s="455" t="s">
        <v>74</v>
      </c>
      <c r="E148" s="190">
        <v>87000</v>
      </c>
      <c r="F148" s="455" t="s">
        <v>1140</v>
      </c>
      <c r="G148" s="455" t="s">
        <v>1611</v>
      </c>
      <c r="H148" s="455" t="s">
        <v>1610</v>
      </c>
      <c r="I148" s="457" t="s">
        <v>26</v>
      </c>
      <c r="J148" s="457">
        <v>428.91</v>
      </c>
      <c r="K148" s="457" t="s">
        <v>26</v>
      </c>
      <c r="L148" s="457" t="s">
        <v>26</v>
      </c>
      <c r="M148" s="455" t="s">
        <v>246</v>
      </c>
      <c r="N148" s="425">
        <v>45065686</v>
      </c>
      <c r="O148" s="425">
        <v>410684.06959999999</v>
      </c>
      <c r="P148" s="426">
        <f t="shared" si="11"/>
        <v>792.83191329207762</v>
      </c>
    </row>
    <row r="149" spans="1:16" s="427" customFormat="1" ht="47.25" x14ac:dyDescent="0.25">
      <c r="A149" s="455">
        <v>16</v>
      </c>
      <c r="B149" s="455" t="s">
        <v>1111</v>
      </c>
      <c r="C149" s="455" t="s">
        <v>1141</v>
      </c>
      <c r="D149" s="455" t="s">
        <v>74</v>
      </c>
      <c r="E149" s="190">
        <v>2200</v>
      </c>
      <c r="F149" s="455" t="s">
        <v>1142</v>
      </c>
      <c r="G149" s="455" t="s">
        <v>1613</v>
      </c>
      <c r="H149" s="455" t="s">
        <v>1612</v>
      </c>
      <c r="I149" s="457" t="s">
        <v>26</v>
      </c>
      <c r="J149" s="457">
        <v>57.77</v>
      </c>
      <c r="K149" s="457" t="s">
        <v>26</v>
      </c>
      <c r="L149" s="457" t="s">
        <v>26</v>
      </c>
      <c r="M149" s="455" t="s">
        <v>75</v>
      </c>
      <c r="N149" s="425"/>
      <c r="O149" s="425"/>
      <c r="P149" s="426"/>
    </row>
    <row r="150" spans="1:16" s="427" customFormat="1" ht="47.25" x14ac:dyDescent="0.25">
      <c r="A150" s="455">
        <v>17</v>
      </c>
      <c r="B150" s="455" t="s">
        <v>1111</v>
      </c>
      <c r="C150" s="455" t="s">
        <v>1143</v>
      </c>
      <c r="D150" s="455" t="s">
        <v>74</v>
      </c>
      <c r="E150" s="190">
        <v>416</v>
      </c>
      <c r="F150" s="455" t="s">
        <v>1144</v>
      </c>
      <c r="G150" s="455" t="s">
        <v>1587</v>
      </c>
      <c r="H150" s="455" t="s">
        <v>1614</v>
      </c>
      <c r="I150" s="457" t="s">
        <v>26</v>
      </c>
      <c r="J150" s="457">
        <v>11.45</v>
      </c>
      <c r="K150" s="457" t="s">
        <v>26</v>
      </c>
      <c r="L150" s="457" t="s">
        <v>26</v>
      </c>
      <c r="M150" s="455" t="s">
        <v>75</v>
      </c>
      <c r="N150" s="425"/>
      <c r="O150" s="425"/>
      <c r="P150" s="426"/>
    </row>
    <row r="151" spans="1:16" s="427" customFormat="1" ht="31.5" x14ac:dyDescent="0.25">
      <c r="A151" s="455">
        <v>18</v>
      </c>
      <c r="B151" s="455" t="s">
        <v>1111</v>
      </c>
      <c r="C151" s="455" t="s">
        <v>1145</v>
      </c>
      <c r="D151" s="455" t="s">
        <v>74</v>
      </c>
      <c r="E151" s="190">
        <v>85900</v>
      </c>
      <c r="F151" s="455" t="s">
        <v>1146</v>
      </c>
      <c r="G151" s="455" t="s">
        <v>1616</v>
      </c>
      <c r="H151" s="455" t="s">
        <v>2028</v>
      </c>
      <c r="I151" s="457" t="s">
        <v>26</v>
      </c>
      <c r="J151" s="457">
        <f>P151</f>
        <v>820.7604183031516</v>
      </c>
      <c r="K151" s="457" t="s">
        <v>26</v>
      </c>
      <c r="L151" s="457" t="s">
        <v>26</v>
      </c>
      <c r="M151" s="455" t="s">
        <v>2114</v>
      </c>
      <c r="N151" s="425">
        <v>61955199</v>
      </c>
      <c r="O151" s="425">
        <v>591971.77005000005</v>
      </c>
      <c r="P151" s="426">
        <f t="shared" si="11"/>
        <v>820.7604183031516</v>
      </c>
    </row>
    <row r="152" spans="1:16" s="427" customFormat="1" ht="47.25" x14ac:dyDescent="0.25">
      <c r="A152" s="455">
        <v>19</v>
      </c>
      <c r="B152" s="455" t="s">
        <v>1111</v>
      </c>
      <c r="C152" s="455" t="s">
        <v>1147</v>
      </c>
      <c r="D152" s="455" t="s">
        <v>74</v>
      </c>
      <c r="E152" s="190">
        <v>111200</v>
      </c>
      <c r="F152" s="455" t="s">
        <v>1148</v>
      </c>
      <c r="G152" s="455" t="s">
        <v>1618</v>
      </c>
      <c r="H152" s="455" t="s">
        <v>2029</v>
      </c>
      <c r="I152" s="457"/>
      <c r="J152" s="457">
        <f>P152</f>
        <v>1024.6396319874048</v>
      </c>
      <c r="K152" s="457" t="s">
        <v>26</v>
      </c>
      <c r="L152" s="457" t="s">
        <v>26</v>
      </c>
      <c r="M152" s="455" t="s">
        <v>2114</v>
      </c>
      <c r="N152" s="425">
        <v>36204500</v>
      </c>
      <c r="O152" s="425">
        <v>333602.20824000001</v>
      </c>
      <c r="P152" s="426">
        <f t="shared" si="11"/>
        <v>1024.6396319874048</v>
      </c>
    </row>
    <row r="153" spans="1:16" s="427" customFormat="1" ht="31.5" x14ac:dyDescent="0.25">
      <c r="A153" s="455">
        <v>20</v>
      </c>
      <c r="B153" s="455" t="s">
        <v>1111</v>
      </c>
      <c r="C153" s="455" t="s">
        <v>1149</v>
      </c>
      <c r="D153" s="455" t="s">
        <v>74</v>
      </c>
      <c r="E153" s="190">
        <v>8000</v>
      </c>
      <c r="F153" s="455" t="s">
        <v>1150</v>
      </c>
      <c r="G153" s="455" t="s">
        <v>1620</v>
      </c>
      <c r="H153" s="455" t="s">
        <v>2031</v>
      </c>
      <c r="I153" s="457" t="s">
        <v>26</v>
      </c>
      <c r="J153" s="457">
        <f>P153</f>
        <v>74.359521322644966</v>
      </c>
      <c r="K153" s="457" t="s">
        <v>26</v>
      </c>
      <c r="L153" s="457" t="s">
        <v>26</v>
      </c>
      <c r="M153" s="455" t="s">
        <v>75</v>
      </c>
      <c r="N153" s="425">
        <v>12387300</v>
      </c>
      <c r="O153" s="425">
        <v>115139.21231</v>
      </c>
      <c r="P153" s="426">
        <f>(O153/N153)*E153</f>
        <v>74.359521322644966</v>
      </c>
    </row>
    <row r="154" spans="1:16" s="427" customFormat="1" ht="31.5" x14ac:dyDescent="0.25">
      <c r="A154" s="455">
        <v>21</v>
      </c>
      <c r="B154" s="455" t="s">
        <v>1111</v>
      </c>
      <c r="C154" s="455" t="s">
        <v>1151</v>
      </c>
      <c r="D154" s="455" t="s">
        <v>74</v>
      </c>
      <c r="E154" s="190">
        <v>69800</v>
      </c>
      <c r="F154" s="455" t="s">
        <v>1152</v>
      </c>
      <c r="G154" s="455" t="s">
        <v>1616</v>
      </c>
      <c r="H154" s="455" t="s">
        <v>2032</v>
      </c>
      <c r="I154" s="457" t="s">
        <v>26</v>
      </c>
      <c r="J154" s="457">
        <f>P154</f>
        <v>695.21207230000641</v>
      </c>
      <c r="K154" s="457" t="s">
        <v>26</v>
      </c>
      <c r="L154" s="457" t="s">
        <v>26</v>
      </c>
      <c r="M154" s="455" t="s">
        <v>75</v>
      </c>
      <c r="N154" s="425">
        <v>4683900</v>
      </c>
      <c r="O154" s="429">
        <v>46651.917269999998</v>
      </c>
      <c r="P154" s="426">
        <f>(O154/N154)*E154</f>
        <v>695.21207230000641</v>
      </c>
    </row>
    <row r="155" spans="1:16" s="427" customFormat="1" ht="47.25" x14ac:dyDescent="0.25">
      <c r="A155" s="455">
        <v>22</v>
      </c>
      <c r="B155" s="455" t="s">
        <v>1111</v>
      </c>
      <c r="C155" s="455" t="s">
        <v>1153</v>
      </c>
      <c r="D155" s="455" t="s">
        <v>74</v>
      </c>
      <c r="E155" s="190">
        <v>500</v>
      </c>
      <c r="F155" s="455" t="s">
        <v>1154</v>
      </c>
      <c r="G155" s="455" t="s">
        <v>1622</v>
      </c>
      <c r="H155" s="455" t="s">
        <v>1976</v>
      </c>
      <c r="I155" s="457" t="s">
        <v>26</v>
      </c>
      <c r="J155" s="457">
        <v>15.74</v>
      </c>
      <c r="K155" s="457" t="s">
        <v>26</v>
      </c>
      <c r="L155" s="457" t="s">
        <v>26</v>
      </c>
      <c r="M155" s="455" t="s">
        <v>75</v>
      </c>
      <c r="N155" s="425"/>
      <c r="O155" s="425"/>
      <c r="P155" s="426"/>
    </row>
    <row r="156" spans="1:16" s="427" customFormat="1" ht="31.5" x14ac:dyDescent="0.25">
      <c r="A156" s="455">
        <v>23</v>
      </c>
      <c r="B156" s="455" t="s">
        <v>1111</v>
      </c>
      <c r="C156" s="455" t="s">
        <v>1155</v>
      </c>
      <c r="D156" s="455" t="s">
        <v>74</v>
      </c>
      <c r="E156" s="190">
        <v>85000</v>
      </c>
      <c r="F156" s="455" t="s">
        <v>1156</v>
      </c>
      <c r="G156" s="455" t="s">
        <v>1569</v>
      </c>
      <c r="H156" s="455" t="s">
        <v>1977</v>
      </c>
      <c r="I156" s="457" t="s">
        <v>26</v>
      </c>
      <c r="J156" s="457">
        <f>P156</f>
        <v>771.12483759523775</v>
      </c>
      <c r="K156" s="457" t="s">
        <v>26</v>
      </c>
      <c r="L156" s="457" t="s">
        <v>26</v>
      </c>
      <c r="M156" s="455" t="s">
        <v>75</v>
      </c>
      <c r="N156" s="425">
        <v>7441900</v>
      </c>
      <c r="O156" s="425">
        <v>67513.340339999995</v>
      </c>
      <c r="P156" s="426">
        <f t="shared" ref="P156:P212" si="12">(O156/N156)*E156</f>
        <v>771.12483759523775</v>
      </c>
    </row>
    <row r="157" spans="1:16" s="427" customFormat="1" ht="31.5" x14ac:dyDescent="0.25">
      <c r="A157" s="455">
        <v>24</v>
      </c>
      <c r="B157" s="455" t="s">
        <v>1111</v>
      </c>
      <c r="C157" s="455" t="s">
        <v>1978</v>
      </c>
      <c r="D157" s="455" t="s">
        <v>74</v>
      </c>
      <c r="E157" s="190">
        <v>83000</v>
      </c>
      <c r="F157" s="455" t="s">
        <v>1979</v>
      </c>
      <c r="G157" s="455" t="s">
        <v>1569</v>
      </c>
      <c r="H157" s="455" t="s">
        <v>2030</v>
      </c>
      <c r="I157" s="457" t="s">
        <v>26</v>
      </c>
      <c r="J157" s="457">
        <f>P157</f>
        <v>798.162073627925</v>
      </c>
      <c r="K157" s="457" t="s">
        <v>26</v>
      </c>
      <c r="L157" s="457" t="s">
        <v>26</v>
      </c>
      <c r="M157" s="455" t="s">
        <v>75</v>
      </c>
      <c r="N157" s="425">
        <v>16655447</v>
      </c>
      <c r="O157" s="425">
        <v>160165.61584000001</v>
      </c>
      <c r="P157" s="426">
        <f>(O157/N157)*E157</f>
        <v>798.162073627925</v>
      </c>
    </row>
    <row r="158" spans="1:16" s="427" customFormat="1" ht="47.25" x14ac:dyDescent="0.25">
      <c r="A158" s="455">
        <v>25</v>
      </c>
      <c r="B158" s="455" t="s">
        <v>1111</v>
      </c>
      <c r="C158" s="455" t="s">
        <v>1157</v>
      </c>
      <c r="D158" s="455" t="s">
        <v>74</v>
      </c>
      <c r="E158" s="190">
        <v>500</v>
      </c>
      <c r="F158" s="455" t="s">
        <v>1158</v>
      </c>
      <c r="G158" s="455" t="s">
        <v>1587</v>
      </c>
      <c r="H158" s="455" t="s">
        <v>1623</v>
      </c>
      <c r="I158" s="457" t="s">
        <v>26</v>
      </c>
      <c r="J158" s="457">
        <v>17.72</v>
      </c>
      <c r="K158" s="457" t="s">
        <v>26</v>
      </c>
      <c r="L158" s="457" t="s">
        <v>26</v>
      </c>
      <c r="M158" s="455" t="s">
        <v>75</v>
      </c>
      <c r="N158" s="425"/>
      <c r="O158" s="425"/>
      <c r="P158" s="426"/>
    </row>
    <row r="159" spans="1:16" s="427" customFormat="1" ht="31.5" x14ac:dyDescent="0.25">
      <c r="A159" s="455">
        <v>26</v>
      </c>
      <c r="B159" s="455" t="s">
        <v>1111</v>
      </c>
      <c r="C159" s="455" t="s">
        <v>1159</v>
      </c>
      <c r="D159" s="455" t="s">
        <v>74</v>
      </c>
      <c r="E159" s="190">
        <v>82700</v>
      </c>
      <c r="F159" s="455" t="s">
        <v>1160</v>
      </c>
      <c r="G159" s="455" t="s">
        <v>1625</v>
      </c>
      <c r="H159" s="455" t="s">
        <v>2033</v>
      </c>
      <c r="I159" s="457" t="s">
        <v>26</v>
      </c>
      <c r="J159" s="457">
        <f>P159</f>
        <v>847.8503246173824</v>
      </c>
      <c r="K159" s="457" t="s">
        <v>26</v>
      </c>
      <c r="L159" s="457" t="s">
        <v>26</v>
      </c>
      <c r="M159" s="455" t="s">
        <v>246</v>
      </c>
      <c r="N159" s="425">
        <v>101268200</v>
      </c>
      <c r="O159" s="425">
        <v>1038213.73934</v>
      </c>
      <c r="P159" s="426">
        <f>(O159/N159)*E159</f>
        <v>847.8503246173824</v>
      </c>
    </row>
    <row r="160" spans="1:16" s="427" customFormat="1" ht="78.75" x14ac:dyDescent="0.25">
      <c r="A160" s="455">
        <v>27</v>
      </c>
      <c r="B160" s="455" t="s">
        <v>1111</v>
      </c>
      <c r="C160" s="455" t="s">
        <v>1161</v>
      </c>
      <c r="D160" s="455" t="s">
        <v>74</v>
      </c>
      <c r="E160" s="190">
        <v>19198</v>
      </c>
      <c r="F160" s="455" t="s">
        <v>1162</v>
      </c>
      <c r="G160" s="455" t="s">
        <v>1630</v>
      </c>
      <c r="H160" s="455" t="s">
        <v>1629</v>
      </c>
      <c r="I160" s="457" t="s">
        <v>26</v>
      </c>
      <c r="J160" s="457">
        <v>2350.2199999999998</v>
      </c>
      <c r="K160" s="457" t="s">
        <v>26</v>
      </c>
      <c r="L160" s="457" t="s">
        <v>26</v>
      </c>
      <c r="M160" s="455" t="s">
        <v>75</v>
      </c>
      <c r="N160" s="425"/>
      <c r="O160" s="425"/>
      <c r="P160" s="426"/>
    </row>
    <row r="161" spans="1:16" s="427" customFormat="1" ht="78.75" x14ac:dyDescent="0.25">
      <c r="A161" s="455">
        <v>28</v>
      </c>
      <c r="B161" s="455" t="s">
        <v>1111</v>
      </c>
      <c r="C161" s="455" t="s">
        <v>1163</v>
      </c>
      <c r="D161" s="455" t="s">
        <v>74</v>
      </c>
      <c r="E161" s="190">
        <v>2507</v>
      </c>
      <c r="F161" s="455" t="s">
        <v>1164</v>
      </c>
      <c r="G161" s="455" t="s">
        <v>1630</v>
      </c>
      <c r="H161" s="455" t="s">
        <v>1629</v>
      </c>
      <c r="I161" s="457" t="s">
        <v>26</v>
      </c>
      <c r="J161" s="457">
        <v>342.63</v>
      </c>
      <c r="K161" s="457" t="s">
        <v>26</v>
      </c>
      <c r="L161" s="457" t="s">
        <v>26</v>
      </c>
      <c r="M161" s="455" t="s">
        <v>75</v>
      </c>
      <c r="N161" s="425"/>
      <c r="O161" s="425"/>
      <c r="P161" s="426"/>
    </row>
    <row r="162" spans="1:16" s="427" customFormat="1" ht="78.75" x14ac:dyDescent="0.25">
      <c r="A162" s="455">
        <v>29</v>
      </c>
      <c r="B162" s="455" t="s">
        <v>1111</v>
      </c>
      <c r="C162" s="455" t="s">
        <v>1165</v>
      </c>
      <c r="D162" s="455" t="s">
        <v>74</v>
      </c>
      <c r="E162" s="190">
        <v>22564</v>
      </c>
      <c r="F162" s="455" t="s">
        <v>1166</v>
      </c>
      <c r="G162" s="455" t="s">
        <v>1632</v>
      </c>
      <c r="H162" s="455" t="s">
        <v>1631</v>
      </c>
      <c r="I162" s="457" t="s">
        <v>26</v>
      </c>
      <c r="J162" s="457">
        <v>3029.67</v>
      </c>
      <c r="K162" s="457" t="s">
        <v>26</v>
      </c>
      <c r="L162" s="457" t="s">
        <v>26</v>
      </c>
      <c r="M162" s="455" t="s">
        <v>75</v>
      </c>
      <c r="N162" s="425"/>
      <c r="O162" s="425"/>
      <c r="P162" s="426"/>
    </row>
    <row r="163" spans="1:16" s="427" customFormat="1" ht="78.75" x14ac:dyDescent="0.25">
      <c r="A163" s="455">
        <v>30</v>
      </c>
      <c r="B163" s="455" t="s">
        <v>1111</v>
      </c>
      <c r="C163" s="455" t="s">
        <v>1981</v>
      </c>
      <c r="D163" s="455" t="s">
        <v>74</v>
      </c>
      <c r="E163" s="190">
        <v>48826</v>
      </c>
      <c r="F163" s="455" t="s">
        <v>1982</v>
      </c>
      <c r="G163" s="455" t="s">
        <v>1983</v>
      </c>
      <c r="H163" s="455" t="s">
        <v>1642</v>
      </c>
      <c r="I163" s="457" t="s">
        <v>26</v>
      </c>
      <c r="J163" s="457">
        <v>32356.01368</v>
      </c>
      <c r="K163" s="457" t="s">
        <v>26</v>
      </c>
      <c r="L163" s="457" t="s">
        <v>26</v>
      </c>
      <c r="M163" s="455" t="s">
        <v>2060</v>
      </c>
      <c r="N163" s="429" t="s">
        <v>2113</v>
      </c>
      <c r="O163" s="425" t="s">
        <v>2413</v>
      </c>
      <c r="P163" s="426"/>
    </row>
    <row r="164" spans="1:16" s="427" customFormat="1" ht="78.75" x14ac:dyDescent="0.25">
      <c r="A164" s="455">
        <v>31</v>
      </c>
      <c r="B164" s="455" t="s">
        <v>1111</v>
      </c>
      <c r="C164" s="455" t="s">
        <v>1167</v>
      </c>
      <c r="D164" s="455" t="s">
        <v>74</v>
      </c>
      <c r="E164" s="190">
        <v>4947</v>
      </c>
      <c r="F164" s="455" t="s">
        <v>1168</v>
      </c>
      <c r="G164" s="455" t="s">
        <v>1842</v>
      </c>
      <c r="H164" s="455" t="s">
        <v>1642</v>
      </c>
      <c r="I164" s="457" t="s">
        <v>26</v>
      </c>
      <c r="J164" s="457">
        <v>5569.78</v>
      </c>
      <c r="K164" s="457" t="s">
        <v>26</v>
      </c>
      <c r="L164" s="457" t="s">
        <v>26</v>
      </c>
      <c r="M164" s="455" t="s">
        <v>2060</v>
      </c>
      <c r="N164" s="425"/>
      <c r="O164" s="425"/>
      <c r="P164" s="426"/>
    </row>
    <row r="165" spans="1:16" s="427" customFormat="1" ht="31.5" x14ac:dyDescent="0.25">
      <c r="A165" s="455">
        <v>32</v>
      </c>
      <c r="B165" s="455" t="s">
        <v>1111</v>
      </c>
      <c r="C165" s="455" t="s">
        <v>1169</v>
      </c>
      <c r="D165" s="455" t="s">
        <v>74</v>
      </c>
      <c r="E165" s="190">
        <v>69800</v>
      </c>
      <c r="F165" s="455" t="s">
        <v>1170</v>
      </c>
      <c r="G165" s="455" t="s">
        <v>1625</v>
      </c>
      <c r="H165" s="455" t="s">
        <v>2034</v>
      </c>
      <c r="I165" s="457" t="s">
        <v>26</v>
      </c>
      <c r="J165" s="457">
        <f>P165</f>
        <v>818.26214676191034</v>
      </c>
      <c r="K165" s="457" t="s">
        <v>26</v>
      </c>
      <c r="L165" s="457" t="s">
        <v>26</v>
      </c>
      <c r="M165" s="455" t="s">
        <v>246</v>
      </c>
      <c r="N165" s="431">
        <v>15476100</v>
      </c>
      <c r="O165" s="432">
        <v>181425.59899</v>
      </c>
      <c r="P165" s="433">
        <f>(O165/N165)*E165</f>
        <v>818.26214676191034</v>
      </c>
    </row>
    <row r="166" spans="1:16" s="427" customFormat="1" ht="31.5" x14ac:dyDescent="0.25">
      <c r="A166" s="455">
        <v>33</v>
      </c>
      <c r="B166" s="455" t="s">
        <v>1111</v>
      </c>
      <c r="C166" s="455" t="s">
        <v>1171</v>
      </c>
      <c r="D166" s="455" t="s">
        <v>74</v>
      </c>
      <c r="E166" s="190">
        <v>117000</v>
      </c>
      <c r="F166" s="455" t="s">
        <v>1172</v>
      </c>
      <c r="G166" s="455" t="s">
        <v>1635</v>
      </c>
      <c r="H166" s="455" t="s">
        <v>2035</v>
      </c>
      <c r="I166" s="457" t="s">
        <v>26</v>
      </c>
      <c r="J166" s="457">
        <f>P166</f>
        <v>1228.5267852552297</v>
      </c>
      <c r="K166" s="457" t="s">
        <v>26</v>
      </c>
      <c r="L166" s="457" t="s">
        <v>26</v>
      </c>
      <c r="M166" s="455" t="s">
        <v>75</v>
      </c>
      <c r="N166" s="425">
        <v>19955550</v>
      </c>
      <c r="O166" s="425">
        <v>209537.84349999999</v>
      </c>
      <c r="P166" s="426">
        <f t="shared" si="12"/>
        <v>1228.5267852552297</v>
      </c>
    </row>
    <row r="167" spans="1:16" s="427" customFormat="1" ht="47.25" x14ac:dyDescent="0.25">
      <c r="A167" s="455">
        <v>34</v>
      </c>
      <c r="B167" s="455" t="s">
        <v>1111</v>
      </c>
      <c r="C167" s="455" t="s">
        <v>1175</v>
      </c>
      <c r="D167" s="455" t="s">
        <v>74</v>
      </c>
      <c r="E167" s="190">
        <v>389</v>
      </c>
      <c r="F167" s="455" t="s">
        <v>1176</v>
      </c>
      <c r="G167" s="455" t="s">
        <v>1638</v>
      </c>
      <c r="H167" s="455" t="s">
        <v>1637</v>
      </c>
      <c r="I167" s="457" t="s">
        <v>26</v>
      </c>
      <c r="J167" s="457">
        <v>13.79</v>
      </c>
      <c r="K167" s="457" t="s">
        <v>26</v>
      </c>
      <c r="L167" s="457" t="s">
        <v>26</v>
      </c>
      <c r="M167" s="455" t="s">
        <v>75</v>
      </c>
      <c r="N167" s="425"/>
      <c r="O167" s="425"/>
      <c r="P167" s="426"/>
    </row>
    <row r="168" spans="1:16" s="427" customFormat="1" ht="47.25" x14ac:dyDescent="0.25">
      <c r="A168" s="455">
        <v>35</v>
      </c>
      <c r="B168" s="455" t="s">
        <v>1111</v>
      </c>
      <c r="C168" s="455" t="s">
        <v>1153</v>
      </c>
      <c r="D168" s="455" t="s">
        <v>74</v>
      </c>
      <c r="E168" s="190">
        <v>110</v>
      </c>
      <c r="F168" s="455" t="s">
        <v>1177</v>
      </c>
      <c r="G168" s="455" t="s">
        <v>1640</v>
      </c>
      <c r="H168" s="455" t="s">
        <v>1639</v>
      </c>
      <c r="I168" s="457" t="s">
        <v>26</v>
      </c>
      <c r="J168" s="457">
        <v>3.46</v>
      </c>
      <c r="K168" s="457" t="s">
        <v>26</v>
      </c>
      <c r="L168" s="457" t="s">
        <v>26</v>
      </c>
      <c r="M168" s="455" t="s">
        <v>75</v>
      </c>
      <c r="N168" s="425"/>
      <c r="O168" s="425"/>
      <c r="P168" s="426"/>
    </row>
    <row r="169" spans="1:16" s="427" customFormat="1" ht="78.75" x14ac:dyDescent="0.25">
      <c r="A169" s="455">
        <v>36</v>
      </c>
      <c r="B169" s="455" t="s">
        <v>1111</v>
      </c>
      <c r="C169" s="455" t="s">
        <v>1181</v>
      </c>
      <c r="D169" s="455" t="s">
        <v>74</v>
      </c>
      <c r="E169" s="190">
        <v>1117</v>
      </c>
      <c r="F169" s="455" t="s">
        <v>1182</v>
      </c>
      <c r="G169" s="455" t="s">
        <v>1643</v>
      </c>
      <c r="H169" s="455" t="s">
        <v>1642</v>
      </c>
      <c r="I169" s="457" t="s">
        <v>26</v>
      </c>
      <c r="J169" s="457">
        <v>219.03</v>
      </c>
      <c r="K169" s="457" t="s">
        <v>26</v>
      </c>
      <c r="L169" s="457" t="s">
        <v>26</v>
      </c>
      <c r="M169" s="455" t="s">
        <v>75</v>
      </c>
      <c r="N169" s="425"/>
      <c r="O169" s="425"/>
      <c r="P169" s="426"/>
    </row>
    <row r="170" spans="1:16" s="427" customFormat="1" ht="78.75" x14ac:dyDescent="0.25">
      <c r="A170" s="455">
        <v>37</v>
      </c>
      <c r="B170" s="455" t="s">
        <v>1111</v>
      </c>
      <c r="C170" s="455" t="s">
        <v>1183</v>
      </c>
      <c r="D170" s="455" t="s">
        <v>74</v>
      </c>
      <c r="E170" s="190">
        <v>1515</v>
      </c>
      <c r="F170" s="455" t="s">
        <v>1184</v>
      </c>
      <c r="G170" s="465">
        <v>39333</v>
      </c>
      <c r="H170" s="455" t="s">
        <v>1420</v>
      </c>
      <c r="I170" s="457" t="s">
        <v>26</v>
      </c>
      <c r="J170" s="457">
        <v>1566.78</v>
      </c>
      <c r="K170" s="457" t="s">
        <v>26</v>
      </c>
      <c r="L170" s="457" t="s">
        <v>26</v>
      </c>
      <c r="M170" s="455" t="s">
        <v>75</v>
      </c>
      <c r="N170" s="425"/>
      <c r="O170" s="425"/>
      <c r="P170" s="426"/>
    </row>
    <row r="171" spans="1:16" s="427" customFormat="1" ht="78.75" x14ac:dyDescent="0.25">
      <c r="A171" s="455">
        <v>38</v>
      </c>
      <c r="B171" s="455" t="s">
        <v>1111</v>
      </c>
      <c r="C171" s="455" t="s">
        <v>1185</v>
      </c>
      <c r="D171" s="455" t="s">
        <v>74</v>
      </c>
      <c r="E171" s="190">
        <v>1330</v>
      </c>
      <c r="F171" s="455" t="s">
        <v>1186</v>
      </c>
      <c r="G171" s="455" t="s">
        <v>1643</v>
      </c>
      <c r="H171" s="455" t="s">
        <v>1642</v>
      </c>
      <c r="I171" s="457" t="s">
        <v>26</v>
      </c>
      <c r="J171" s="457">
        <v>1152.03</v>
      </c>
      <c r="K171" s="457" t="s">
        <v>26</v>
      </c>
      <c r="L171" s="457" t="s">
        <v>26</v>
      </c>
      <c r="M171" s="455" t="s">
        <v>75</v>
      </c>
      <c r="N171" s="425"/>
      <c r="O171" s="425"/>
      <c r="P171" s="426"/>
    </row>
    <row r="172" spans="1:16" s="427" customFormat="1" ht="78.75" x14ac:dyDescent="0.25">
      <c r="A172" s="455">
        <v>39</v>
      </c>
      <c r="B172" s="455" t="s">
        <v>1111</v>
      </c>
      <c r="C172" s="455" t="s">
        <v>2107</v>
      </c>
      <c r="D172" s="455" t="s">
        <v>74</v>
      </c>
      <c r="E172" s="190">
        <v>753</v>
      </c>
      <c r="F172" s="455" t="s">
        <v>1188</v>
      </c>
      <c r="G172" s="455" t="s">
        <v>1643</v>
      </c>
      <c r="H172" s="455" t="s">
        <v>1642</v>
      </c>
      <c r="I172" s="457" t="s">
        <v>26</v>
      </c>
      <c r="J172" s="457">
        <v>765.93</v>
      </c>
      <c r="K172" s="457" t="s">
        <v>26</v>
      </c>
      <c r="L172" s="457" t="s">
        <v>26</v>
      </c>
      <c r="M172" s="455" t="s">
        <v>75</v>
      </c>
      <c r="N172" s="425"/>
      <c r="O172" s="425"/>
      <c r="P172" s="426"/>
    </row>
    <row r="173" spans="1:16" s="427" customFormat="1" ht="78.75" x14ac:dyDescent="0.25">
      <c r="A173" s="455">
        <v>40</v>
      </c>
      <c r="B173" s="455" t="s">
        <v>1111</v>
      </c>
      <c r="C173" s="455" t="s">
        <v>1189</v>
      </c>
      <c r="D173" s="455" t="s">
        <v>74</v>
      </c>
      <c r="E173" s="190">
        <v>1000</v>
      </c>
      <c r="F173" s="455" t="s">
        <v>1190</v>
      </c>
      <c r="G173" s="455" t="s">
        <v>1643</v>
      </c>
      <c r="H173" s="455" t="s">
        <v>1642</v>
      </c>
      <c r="I173" s="457" t="s">
        <v>26</v>
      </c>
      <c r="J173" s="457">
        <v>118.37</v>
      </c>
      <c r="K173" s="457" t="s">
        <v>26</v>
      </c>
      <c r="L173" s="457" t="s">
        <v>26</v>
      </c>
      <c r="M173" s="455" t="s">
        <v>75</v>
      </c>
      <c r="N173" s="425"/>
      <c r="O173" s="425"/>
      <c r="P173" s="426"/>
    </row>
    <row r="174" spans="1:16" s="427" customFormat="1" ht="78.75" x14ac:dyDescent="0.25">
      <c r="A174" s="455">
        <v>41</v>
      </c>
      <c r="B174" s="455" t="s">
        <v>1111</v>
      </c>
      <c r="C174" s="455" t="s">
        <v>1191</v>
      </c>
      <c r="D174" s="455" t="s">
        <v>74</v>
      </c>
      <c r="E174" s="190">
        <v>996</v>
      </c>
      <c r="F174" s="455" t="s">
        <v>1192</v>
      </c>
      <c r="G174" s="455" t="s">
        <v>1643</v>
      </c>
      <c r="H174" s="455" t="s">
        <v>1642</v>
      </c>
      <c r="I174" s="457" t="s">
        <v>26</v>
      </c>
      <c r="J174" s="457">
        <v>94.01</v>
      </c>
      <c r="K174" s="457" t="s">
        <v>26</v>
      </c>
      <c r="L174" s="457" t="s">
        <v>26</v>
      </c>
      <c r="M174" s="455" t="s">
        <v>75</v>
      </c>
      <c r="N174" s="425"/>
      <c r="O174" s="425"/>
      <c r="P174" s="426"/>
    </row>
    <row r="175" spans="1:16" s="427" customFormat="1" ht="78.75" x14ac:dyDescent="0.25">
      <c r="A175" s="455">
        <v>42</v>
      </c>
      <c r="B175" s="455" t="s">
        <v>1111</v>
      </c>
      <c r="C175" s="455" t="s">
        <v>1193</v>
      </c>
      <c r="D175" s="455" t="s">
        <v>74</v>
      </c>
      <c r="E175" s="190">
        <v>1000</v>
      </c>
      <c r="F175" s="455" t="s">
        <v>1194</v>
      </c>
      <c r="G175" s="455" t="s">
        <v>1643</v>
      </c>
      <c r="H175" s="455" t="s">
        <v>1642</v>
      </c>
      <c r="I175" s="457" t="s">
        <v>26</v>
      </c>
      <c r="J175" s="457">
        <v>159.75</v>
      </c>
      <c r="K175" s="457" t="s">
        <v>26</v>
      </c>
      <c r="L175" s="457" t="s">
        <v>26</v>
      </c>
      <c r="M175" s="455" t="s">
        <v>75</v>
      </c>
      <c r="N175" s="425"/>
      <c r="O175" s="425"/>
      <c r="P175" s="426"/>
    </row>
    <row r="176" spans="1:16" s="427" customFormat="1" ht="78.75" x14ac:dyDescent="0.25">
      <c r="A176" s="455">
        <v>43</v>
      </c>
      <c r="B176" s="455" t="s">
        <v>1111</v>
      </c>
      <c r="C176" s="455" t="s">
        <v>1195</v>
      </c>
      <c r="D176" s="455" t="s">
        <v>74</v>
      </c>
      <c r="E176" s="190">
        <v>1326</v>
      </c>
      <c r="F176" s="455" t="s">
        <v>1196</v>
      </c>
      <c r="G176" s="455" t="s">
        <v>1643</v>
      </c>
      <c r="H176" s="455" t="s">
        <v>1642</v>
      </c>
      <c r="I176" s="457" t="s">
        <v>26</v>
      </c>
      <c r="J176" s="457">
        <v>154.69</v>
      </c>
      <c r="K176" s="457" t="s">
        <v>26</v>
      </c>
      <c r="L176" s="457" t="s">
        <v>26</v>
      </c>
      <c r="M176" s="455" t="s">
        <v>75</v>
      </c>
      <c r="N176" s="425"/>
      <c r="O176" s="425"/>
      <c r="P176" s="426"/>
    </row>
    <row r="177" spans="1:16" s="427" customFormat="1" ht="78.75" x14ac:dyDescent="0.25">
      <c r="A177" s="455">
        <v>44</v>
      </c>
      <c r="B177" s="455" t="s">
        <v>1111</v>
      </c>
      <c r="C177" s="455" t="s">
        <v>1197</v>
      </c>
      <c r="D177" s="455" t="s">
        <v>74</v>
      </c>
      <c r="E177" s="190">
        <v>1019</v>
      </c>
      <c r="F177" s="455" t="s">
        <v>1198</v>
      </c>
      <c r="G177" s="455" t="s">
        <v>1643</v>
      </c>
      <c r="H177" s="455" t="s">
        <v>1642</v>
      </c>
      <c r="I177" s="457" t="s">
        <v>26</v>
      </c>
      <c r="J177" s="457">
        <v>129.81</v>
      </c>
      <c r="K177" s="457" t="s">
        <v>26</v>
      </c>
      <c r="L177" s="457" t="s">
        <v>26</v>
      </c>
      <c r="M177" s="455" t="s">
        <v>75</v>
      </c>
      <c r="N177" s="425"/>
      <c r="O177" s="425"/>
      <c r="P177" s="426"/>
    </row>
    <row r="178" spans="1:16" s="427" customFormat="1" ht="78.75" x14ac:dyDescent="0.25">
      <c r="A178" s="455">
        <v>45</v>
      </c>
      <c r="B178" s="455" t="s">
        <v>1111</v>
      </c>
      <c r="C178" s="455" t="s">
        <v>1199</v>
      </c>
      <c r="D178" s="455" t="s">
        <v>74</v>
      </c>
      <c r="E178" s="190">
        <v>1374</v>
      </c>
      <c r="F178" s="455" t="s">
        <v>1200</v>
      </c>
      <c r="G178" s="455" t="s">
        <v>1643</v>
      </c>
      <c r="H178" s="455" t="s">
        <v>1642</v>
      </c>
      <c r="I178" s="457" t="s">
        <v>26</v>
      </c>
      <c r="J178" s="457">
        <v>1449.61</v>
      </c>
      <c r="K178" s="457" t="s">
        <v>26</v>
      </c>
      <c r="L178" s="457" t="s">
        <v>26</v>
      </c>
      <c r="M178" s="455" t="s">
        <v>75</v>
      </c>
      <c r="N178" s="425"/>
      <c r="O178" s="425"/>
      <c r="P178" s="426"/>
    </row>
    <row r="179" spans="1:16" s="427" customFormat="1" ht="78.75" x14ac:dyDescent="0.25">
      <c r="A179" s="455">
        <v>46</v>
      </c>
      <c r="B179" s="455" t="s">
        <v>1111</v>
      </c>
      <c r="C179" s="455" t="s">
        <v>1201</v>
      </c>
      <c r="D179" s="455" t="s">
        <v>74</v>
      </c>
      <c r="E179" s="190">
        <v>445</v>
      </c>
      <c r="F179" s="455" t="s">
        <v>1202</v>
      </c>
      <c r="G179" s="455" t="s">
        <v>1875</v>
      </c>
      <c r="H179" s="455" t="s">
        <v>1867</v>
      </c>
      <c r="I179" s="457" t="s">
        <v>26</v>
      </c>
      <c r="J179" s="457">
        <v>63.13</v>
      </c>
      <c r="K179" s="457" t="s">
        <v>26</v>
      </c>
      <c r="L179" s="457" t="s">
        <v>26</v>
      </c>
      <c r="M179" s="455" t="s">
        <v>75</v>
      </c>
      <c r="N179" s="425"/>
      <c r="O179" s="425"/>
      <c r="P179" s="426"/>
    </row>
    <row r="180" spans="1:16" s="427" customFormat="1" ht="78.75" x14ac:dyDescent="0.25">
      <c r="A180" s="455">
        <v>47</v>
      </c>
      <c r="B180" s="455" t="s">
        <v>1111</v>
      </c>
      <c r="C180" s="455" t="s">
        <v>2110</v>
      </c>
      <c r="D180" s="455" t="s">
        <v>74</v>
      </c>
      <c r="E180" s="190">
        <v>1803</v>
      </c>
      <c r="F180" s="455" t="s">
        <v>1204</v>
      </c>
      <c r="G180" s="455" t="s">
        <v>1643</v>
      </c>
      <c r="H180" s="455" t="s">
        <v>1642</v>
      </c>
      <c r="I180" s="457" t="s">
        <v>26</v>
      </c>
      <c r="J180" s="457">
        <v>157.91999999999999</v>
      </c>
      <c r="K180" s="457" t="s">
        <v>26</v>
      </c>
      <c r="L180" s="457" t="s">
        <v>26</v>
      </c>
      <c r="M180" s="455" t="s">
        <v>75</v>
      </c>
      <c r="N180" s="425"/>
      <c r="O180" s="425"/>
      <c r="P180" s="426"/>
    </row>
    <row r="181" spans="1:16" s="427" customFormat="1" ht="78.75" x14ac:dyDescent="0.25">
      <c r="A181" s="455">
        <v>48</v>
      </c>
      <c r="B181" s="455" t="s">
        <v>1111</v>
      </c>
      <c r="C181" s="455" t="s">
        <v>1205</v>
      </c>
      <c r="D181" s="455" t="s">
        <v>74</v>
      </c>
      <c r="E181" s="190">
        <v>600</v>
      </c>
      <c r="F181" s="455" t="s">
        <v>1206</v>
      </c>
      <c r="G181" s="455" t="s">
        <v>1643</v>
      </c>
      <c r="H181" s="455" t="s">
        <v>1642</v>
      </c>
      <c r="I181" s="457" t="s">
        <v>26</v>
      </c>
      <c r="J181" s="457">
        <v>73.48</v>
      </c>
      <c r="K181" s="457" t="s">
        <v>26</v>
      </c>
      <c r="L181" s="457" t="s">
        <v>26</v>
      </c>
      <c r="M181" s="455" t="s">
        <v>75</v>
      </c>
      <c r="N181" s="425"/>
      <c r="O181" s="425"/>
      <c r="P181" s="426"/>
    </row>
    <row r="182" spans="1:16" s="427" customFormat="1" ht="78.75" x14ac:dyDescent="0.25">
      <c r="A182" s="455">
        <v>49</v>
      </c>
      <c r="B182" s="455" t="s">
        <v>1111</v>
      </c>
      <c r="C182" s="455" t="s">
        <v>1209</v>
      </c>
      <c r="D182" s="455" t="s">
        <v>74</v>
      </c>
      <c r="E182" s="190">
        <v>211</v>
      </c>
      <c r="F182" s="455" t="s">
        <v>1210</v>
      </c>
      <c r="G182" s="455" t="s">
        <v>1643</v>
      </c>
      <c r="H182" s="455" t="s">
        <v>1642</v>
      </c>
      <c r="I182" s="457" t="s">
        <v>26</v>
      </c>
      <c r="J182" s="457">
        <v>23.12</v>
      </c>
      <c r="K182" s="457" t="s">
        <v>26</v>
      </c>
      <c r="L182" s="457" t="s">
        <v>26</v>
      </c>
      <c r="M182" s="455" t="s">
        <v>75</v>
      </c>
      <c r="N182" s="425"/>
      <c r="O182" s="425"/>
      <c r="P182" s="426"/>
    </row>
    <row r="183" spans="1:16" s="427" customFormat="1" ht="47.25" x14ac:dyDescent="0.25">
      <c r="A183" s="455">
        <v>50</v>
      </c>
      <c r="B183" s="455" t="s">
        <v>1111</v>
      </c>
      <c r="C183" s="455" t="s">
        <v>1175</v>
      </c>
      <c r="D183" s="455" t="s">
        <v>74</v>
      </c>
      <c r="E183" s="190">
        <v>200</v>
      </c>
      <c r="F183" s="455" t="s">
        <v>1211</v>
      </c>
      <c r="G183" s="455" t="s">
        <v>1578</v>
      </c>
      <c r="H183" s="455" t="s">
        <v>1876</v>
      </c>
      <c r="I183" s="457" t="s">
        <v>26</v>
      </c>
      <c r="J183" s="457">
        <v>7.09</v>
      </c>
      <c r="K183" s="457" t="s">
        <v>26</v>
      </c>
      <c r="L183" s="457" t="s">
        <v>26</v>
      </c>
      <c r="M183" s="455" t="s">
        <v>75</v>
      </c>
      <c r="N183" s="425"/>
      <c r="O183" s="425"/>
      <c r="P183" s="426"/>
    </row>
    <row r="184" spans="1:16" s="427" customFormat="1" ht="47.25" x14ac:dyDescent="0.25">
      <c r="A184" s="455">
        <v>51</v>
      </c>
      <c r="B184" s="455" t="s">
        <v>1111</v>
      </c>
      <c r="C184" s="455" t="s">
        <v>1212</v>
      </c>
      <c r="D184" s="455" t="s">
        <v>74</v>
      </c>
      <c r="E184" s="190">
        <v>329</v>
      </c>
      <c r="F184" s="455" t="s">
        <v>1213</v>
      </c>
      <c r="G184" s="455" t="s">
        <v>1587</v>
      </c>
      <c r="H184" s="455" t="s">
        <v>1877</v>
      </c>
      <c r="I184" s="457" t="s">
        <v>26</v>
      </c>
      <c r="J184" s="457">
        <v>10.35</v>
      </c>
      <c r="K184" s="457" t="s">
        <v>26</v>
      </c>
      <c r="L184" s="457" t="s">
        <v>26</v>
      </c>
      <c r="M184" s="455" t="s">
        <v>75</v>
      </c>
      <c r="N184" s="425"/>
      <c r="O184" s="425"/>
      <c r="P184" s="426"/>
    </row>
    <row r="185" spans="1:16" s="427" customFormat="1" ht="47.25" x14ac:dyDescent="0.25">
      <c r="A185" s="455">
        <v>52</v>
      </c>
      <c r="B185" s="455" t="s">
        <v>1111</v>
      </c>
      <c r="C185" s="455" t="s">
        <v>1175</v>
      </c>
      <c r="D185" s="455" t="s">
        <v>74</v>
      </c>
      <c r="E185" s="190">
        <v>100</v>
      </c>
      <c r="F185" s="455" t="s">
        <v>1214</v>
      </c>
      <c r="G185" s="455" t="s">
        <v>1638</v>
      </c>
      <c r="H185" s="455" t="s">
        <v>1878</v>
      </c>
      <c r="I185" s="457" t="s">
        <v>26</v>
      </c>
      <c r="J185" s="457">
        <v>3.54</v>
      </c>
      <c r="K185" s="457" t="s">
        <v>26</v>
      </c>
      <c r="L185" s="457" t="s">
        <v>26</v>
      </c>
      <c r="M185" s="455" t="s">
        <v>75</v>
      </c>
      <c r="N185" s="425"/>
      <c r="O185" s="425"/>
      <c r="P185" s="426"/>
    </row>
    <row r="186" spans="1:16" s="427" customFormat="1" ht="78.75" x14ac:dyDescent="0.25">
      <c r="A186" s="455">
        <v>53</v>
      </c>
      <c r="B186" s="455" t="s">
        <v>1111</v>
      </c>
      <c r="C186" s="455" t="s">
        <v>1215</v>
      </c>
      <c r="D186" s="455" t="s">
        <v>74</v>
      </c>
      <c r="E186" s="190">
        <v>466</v>
      </c>
      <c r="F186" s="455" t="s">
        <v>1216</v>
      </c>
      <c r="G186" s="455" t="s">
        <v>1879</v>
      </c>
      <c r="H186" s="455" t="s">
        <v>1642</v>
      </c>
      <c r="I186" s="457" t="s">
        <v>26</v>
      </c>
      <c r="J186" s="457">
        <v>47.96</v>
      </c>
      <c r="K186" s="457" t="s">
        <v>26</v>
      </c>
      <c r="L186" s="457" t="s">
        <v>26</v>
      </c>
      <c r="M186" s="455" t="s">
        <v>75</v>
      </c>
      <c r="N186" s="425"/>
      <c r="O186" s="425"/>
      <c r="P186" s="426"/>
    </row>
    <row r="187" spans="1:16" s="427" customFormat="1" ht="78.75" x14ac:dyDescent="0.25">
      <c r="A187" s="455">
        <v>54</v>
      </c>
      <c r="B187" s="455" t="s">
        <v>1111</v>
      </c>
      <c r="C187" s="455" t="s">
        <v>1217</v>
      </c>
      <c r="D187" s="455" t="s">
        <v>74</v>
      </c>
      <c r="E187" s="190">
        <v>19244</v>
      </c>
      <c r="F187" s="455" t="s">
        <v>1218</v>
      </c>
      <c r="G187" s="455" t="s">
        <v>1879</v>
      </c>
      <c r="H187" s="455" t="s">
        <v>1642</v>
      </c>
      <c r="I187" s="457" t="s">
        <v>26</v>
      </c>
      <c r="J187" s="457">
        <v>2630.08</v>
      </c>
      <c r="K187" s="457" t="s">
        <v>26</v>
      </c>
      <c r="L187" s="457" t="s">
        <v>26</v>
      </c>
      <c r="M187" s="455" t="s">
        <v>75</v>
      </c>
      <c r="N187" s="425"/>
      <c r="O187" s="425"/>
      <c r="P187" s="426"/>
    </row>
    <row r="188" spans="1:16" s="427" customFormat="1" ht="47.25" x14ac:dyDescent="0.25">
      <c r="A188" s="455">
        <v>55</v>
      </c>
      <c r="B188" s="455" t="s">
        <v>1111</v>
      </c>
      <c r="C188" s="455" t="s">
        <v>1212</v>
      </c>
      <c r="D188" s="455" t="s">
        <v>74</v>
      </c>
      <c r="E188" s="190">
        <v>316</v>
      </c>
      <c r="F188" s="455" t="s">
        <v>1223</v>
      </c>
      <c r="G188" s="455" t="s">
        <v>1578</v>
      </c>
      <c r="H188" s="455" t="s">
        <v>1881</v>
      </c>
      <c r="I188" s="457" t="s">
        <v>26</v>
      </c>
      <c r="J188" s="457">
        <v>9.94</v>
      </c>
      <c r="K188" s="457" t="s">
        <v>26</v>
      </c>
      <c r="L188" s="457" t="s">
        <v>26</v>
      </c>
      <c r="M188" s="455" t="s">
        <v>75</v>
      </c>
      <c r="N188" s="425"/>
      <c r="O188" s="425"/>
      <c r="P188" s="426"/>
    </row>
    <row r="189" spans="1:16" s="427" customFormat="1" ht="78.75" x14ac:dyDescent="0.25">
      <c r="A189" s="455">
        <v>56</v>
      </c>
      <c r="B189" s="455" t="s">
        <v>1111</v>
      </c>
      <c r="C189" s="455" t="s">
        <v>1224</v>
      </c>
      <c r="D189" s="455" t="s">
        <v>74</v>
      </c>
      <c r="E189" s="190">
        <v>6454</v>
      </c>
      <c r="F189" s="455" t="s">
        <v>1225</v>
      </c>
      <c r="G189" s="455" t="s">
        <v>1880</v>
      </c>
      <c r="H189" s="455" t="s">
        <v>1642</v>
      </c>
      <c r="I189" s="457" t="s">
        <v>26</v>
      </c>
      <c r="J189" s="457">
        <v>5739.61</v>
      </c>
      <c r="K189" s="457" t="s">
        <v>26</v>
      </c>
      <c r="L189" s="457" t="s">
        <v>26</v>
      </c>
      <c r="M189" s="455" t="s">
        <v>75</v>
      </c>
      <c r="N189" s="425"/>
      <c r="O189" s="425"/>
      <c r="P189" s="426"/>
    </row>
    <row r="190" spans="1:16" s="427" customFormat="1" ht="78.75" x14ac:dyDescent="0.25">
      <c r="A190" s="455"/>
      <c r="B190" s="455" t="s">
        <v>1111</v>
      </c>
      <c r="C190" s="455" t="s">
        <v>1226</v>
      </c>
      <c r="D190" s="455" t="s">
        <v>74</v>
      </c>
      <c r="E190" s="190">
        <v>2665</v>
      </c>
      <c r="F190" s="455" t="s">
        <v>1227</v>
      </c>
      <c r="G190" s="455" t="s">
        <v>1882</v>
      </c>
      <c r="H190" s="455" t="s">
        <v>1642</v>
      </c>
      <c r="I190" s="457" t="s">
        <v>26</v>
      </c>
      <c r="J190" s="457">
        <v>1283.6500000000001</v>
      </c>
      <c r="K190" s="457" t="s">
        <v>26</v>
      </c>
      <c r="L190" s="457" t="s">
        <v>26</v>
      </c>
      <c r="M190" s="455" t="s">
        <v>75</v>
      </c>
      <c r="N190" s="425"/>
      <c r="O190" s="425"/>
      <c r="P190" s="426"/>
    </row>
    <row r="191" spans="1:16" s="427" customFormat="1" ht="78.75" x14ac:dyDescent="0.25">
      <c r="A191" s="455"/>
      <c r="B191" s="455" t="s">
        <v>1111</v>
      </c>
      <c r="C191" s="455" t="s">
        <v>1228</v>
      </c>
      <c r="D191" s="455" t="s">
        <v>74</v>
      </c>
      <c r="E191" s="190">
        <v>5784</v>
      </c>
      <c r="F191" s="455" t="s">
        <v>1229</v>
      </c>
      <c r="G191" s="455" t="s">
        <v>1880</v>
      </c>
      <c r="H191" s="455" t="s">
        <v>1642</v>
      </c>
      <c r="I191" s="457" t="s">
        <v>26</v>
      </c>
      <c r="J191" s="457">
        <v>5262.11</v>
      </c>
      <c r="K191" s="457" t="s">
        <v>26</v>
      </c>
      <c r="L191" s="457" t="s">
        <v>26</v>
      </c>
      <c r="M191" s="455" t="s">
        <v>75</v>
      </c>
      <c r="N191" s="425"/>
      <c r="O191" s="425"/>
      <c r="P191" s="426"/>
    </row>
    <row r="192" spans="1:16" s="427" customFormat="1" ht="63" x14ac:dyDescent="0.25">
      <c r="A192" s="455">
        <v>59</v>
      </c>
      <c r="B192" s="455" t="s">
        <v>1111</v>
      </c>
      <c r="C192" s="455" t="s">
        <v>1230</v>
      </c>
      <c r="D192" s="455" t="s">
        <v>74</v>
      </c>
      <c r="E192" s="190">
        <v>122</v>
      </c>
      <c r="F192" s="455" t="s">
        <v>1231</v>
      </c>
      <c r="G192" s="455" t="s">
        <v>1885</v>
      </c>
      <c r="H192" s="455" t="s">
        <v>2036</v>
      </c>
      <c r="I192" s="457" t="s">
        <v>26</v>
      </c>
      <c r="J192" s="457">
        <v>136.80000000000001</v>
      </c>
      <c r="K192" s="457" t="s">
        <v>26</v>
      </c>
      <c r="L192" s="457" t="s">
        <v>26</v>
      </c>
      <c r="M192" s="455" t="s">
        <v>75</v>
      </c>
      <c r="N192" s="425">
        <v>837</v>
      </c>
      <c r="O192" s="429">
        <v>938.64527999999996</v>
      </c>
      <c r="P192" s="426">
        <f t="shared" si="12"/>
        <v>136.81567999999999</v>
      </c>
    </row>
    <row r="193" spans="1:16" s="427" customFormat="1" ht="47.25" x14ac:dyDescent="0.25">
      <c r="A193" s="455">
        <v>60</v>
      </c>
      <c r="B193" s="455" t="s">
        <v>1111</v>
      </c>
      <c r="C193" s="455" t="s">
        <v>1232</v>
      </c>
      <c r="D193" s="455" t="s">
        <v>74</v>
      </c>
      <c r="E193" s="190">
        <v>342</v>
      </c>
      <c r="F193" s="455" t="s">
        <v>1233</v>
      </c>
      <c r="G193" s="455" t="s">
        <v>1695</v>
      </c>
      <c r="H193" s="455" t="s">
        <v>1883</v>
      </c>
      <c r="I193" s="457" t="s">
        <v>26</v>
      </c>
      <c r="J193" s="457">
        <v>12.12</v>
      </c>
      <c r="K193" s="457" t="s">
        <v>26</v>
      </c>
      <c r="L193" s="457" t="s">
        <v>26</v>
      </c>
      <c r="M193" s="455" t="s">
        <v>75</v>
      </c>
      <c r="N193" s="425"/>
      <c r="O193" s="425"/>
      <c r="P193" s="426"/>
    </row>
    <row r="194" spans="1:16" s="427" customFormat="1" ht="78.75" x14ac:dyDescent="0.25">
      <c r="A194" s="455">
        <v>66</v>
      </c>
      <c r="B194" s="455" t="s">
        <v>1111</v>
      </c>
      <c r="C194" s="455" t="s">
        <v>1234</v>
      </c>
      <c r="D194" s="455" t="s">
        <v>74</v>
      </c>
      <c r="E194" s="190">
        <v>3164</v>
      </c>
      <c r="F194" s="455" t="s">
        <v>1235</v>
      </c>
      <c r="G194" s="455" t="s">
        <v>1872</v>
      </c>
      <c r="H194" s="455" t="s">
        <v>1642</v>
      </c>
      <c r="I194" s="457" t="s">
        <v>26</v>
      </c>
      <c r="J194" s="457">
        <v>497.38</v>
      </c>
      <c r="K194" s="457" t="s">
        <v>26</v>
      </c>
      <c r="L194" s="457" t="s">
        <v>26</v>
      </c>
      <c r="M194" s="455" t="s">
        <v>75</v>
      </c>
      <c r="N194" s="425"/>
      <c r="O194" s="425"/>
      <c r="P194" s="426"/>
    </row>
    <row r="195" spans="1:16" s="427" customFormat="1" ht="78.75" x14ac:dyDescent="0.25">
      <c r="A195" s="455">
        <v>62</v>
      </c>
      <c r="B195" s="455" t="s">
        <v>1111</v>
      </c>
      <c r="C195" s="455" t="s">
        <v>1236</v>
      </c>
      <c r="D195" s="455" t="s">
        <v>74</v>
      </c>
      <c r="E195" s="190">
        <v>3456</v>
      </c>
      <c r="F195" s="455" t="s">
        <v>1237</v>
      </c>
      <c r="G195" s="455" t="s">
        <v>1872</v>
      </c>
      <c r="H195" s="455" t="s">
        <v>1642</v>
      </c>
      <c r="I195" s="457" t="s">
        <v>26</v>
      </c>
      <c r="J195" s="457">
        <v>500.67</v>
      </c>
      <c r="K195" s="457" t="s">
        <v>26</v>
      </c>
      <c r="L195" s="457" t="s">
        <v>26</v>
      </c>
      <c r="M195" s="455" t="s">
        <v>75</v>
      </c>
      <c r="N195" s="425"/>
      <c r="O195" s="425"/>
      <c r="P195" s="426"/>
    </row>
    <row r="196" spans="1:16" s="427" customFormat="1" ht="78.75" x14ac:dyDescent="0.25">
      <c r="A196" s="455">
        <v>63</v>
      </c>
      <c r="B196" s="455" t="s">
        <v>1111</v>
      </c>
      <c r="C196" s="455" t="s">
        <v>1238</v>
      </c>
      <c r="D196" s="455" t="s">
        <v>74</v>
      </c>
      <c r="E196" s="190">
        <v>17710</v>
      </c>
      <c r="F196" s="455" t="s">
        <v>1239</v>
      </c>
      <c r="G196" s="455" t="s">
        <v>1872</v>
      </c>
      <c r="H196" s="455" t="s">
        <v>1642</v>
      </c>
      <c r="I196" s="457" t="s">
        <v>26</v>
      </c>
      <c r="J196" s="457">
        <v>2784.01</v>
      </c>
      <c r="K196" s="457" t="s">
        <v>26</v>
      </c>
      <c r="L196" s="457" t="s">
        <v>26</v>
      </c>
      <c r="M196" s="455" t="s">
        <v>75</v>
      </c>
      <c r="N196" s="425"/>
      <c r="O196" s="425"/>
      <c r="P196" s="426"/>
    </row>
    <row r="197" spans="1:16" s="427" customFormat="1" ht="78.75" x14ac:dyDescent="0.25">
      <c r="A197" s="455">
        <v>64</v>
      </c>
      <c r="B197" s="455" t="s">
        <v>1111</v>
      </c>
      <c r="C197" s="455" t="s">
        <v>1240</v>
      </c>
      <c r="D197" s="455" t="s">
        <v>74</v>
      </c>
      <c r="E197" s="190">
        <v>26000</v>
      </c>
      <c r="F197" s="455" t="s">
        <v>1241</v>
      </c>
      <c r="G197" s="455" t="s">
        <v>1873</v>
      </c>
      <c r="H197" s="455" t="s">
        <v>1867</v>
      </c>
      <c r="I197" s="457" t="s">
        <v>26</v>
      </c>
      <c r="J197" s="457">
        <v>3330.86</v>
      </c>
      <c r="K197" s="457" t="s">
        <v>26</v>
      </c>
      <c r="L197" s="457" t="s">
        <v>26</v>
      </c>
      <c r="M197" s="455" t="s">
        <v>75</v>
      </c>
      <c r="N197" s="425"/>
      <c r="O197" s="425"/>
      <c r="P197" s="426"/>
    </row>
    <row r="198" spans="1:16" s="427" customFormat="1" ht="78.75" x14ac:dyDescent="0.25">
      <c r="A198" s="455">
        <v>65</v>
      </c>
      <c r="B198" s="455" t="s">
        <v>1111</v>
      </c>
      <c r="C198" s="455" t="s">
        <v>1244</v>
      </c>
      <c r="D198" s="455" t="s">
        <v>74</v>
      </c>
      <c r="E198" s="190">
        <v>4633</v>
      </c>
      <c r="F198" s="455" t="s">
        <v>1245</v>
      </c>
      <c r="G198" s="455" t="s">
        <v>1871</v>
      </c>
      <c r="H198" s="455" t="s">
        <v>1642</v>
      </c>
      <c r="I198" s="457" t="s">
        <v>26</v>
      </c>
      <c r="J198" s="457">
        <v>689.76103999999998</v>
      </c>
      <c r="K198" s="457" t="s">
        <v>26</v>
      </c>
      <c r="L198" s="457" t="s">
        <v>26</v>
      </c>
      <c r="M198" s="455" t="s">
        <v>75</v>
      </c>
      <c r="N198" s="429" t="s">
        <v>2113</v>
      </c>
      <c r="O198" s="425"/>
      <c r="P198" s="426"/>
    </row>
    <row r="199" spans="1:16" s="427" customFormat="1" ht="78.75" x14ac:dyDescent="0.25">
      <c r="A199" s="455">
        <v>66</v>
      </c>
      <c r="B199" s="455" t="s">
        <v>1111</v>
      </c>
      <c r="C199" s="455" t="s">
        <v>1246</v>
      </c>
      <c r="D199" s="455" t="s">
        <v>74</v>
      </c>
      <c r="E199" s="190">
        <v>9421</v>
      </c>
      <c r="F199" s="455" t="s">
        <v>1247</v>
      </c>
      <c r="G199" s="455" t="s">
        <v>1871</v>
      </c>
      <c r="H199" s="455" t="s">
        <v>1642</v>
      </c>
      <c r="I199" s="457" t="s">
        <v>26</v>
      </c>
      <c r="J199" s="457">
        <v>1559.36</v>
      </c>
      <c r="K199" s="457" t="s">
        <v>26</v>
      </c>
      <c r="L199" s="457" t="s">
        <v>26</v>
      </c>
      <c r="M199" s="455" t="s">
        <v>75</v>
      </c>
      <c r="N199" s="425"/>
      <c r="O199" s="425"/>
      <c r="P199" s="426"/>
    </row>
    <row r="200" spans="1:16" s="427" customFormat="1" ht="78.75" x14ac:dyDescent="0.25">
      <c r="A200" s="455">
        <v>67</v>
      </c>
      <c r="B200" s="455" t="s">
        <v>1111</v>
      </c>
      <c r="C200" s="455" t="s">
        <v>1248</v>
      </c>
      <c r="D200" s="455" t="s">
        <v>74</v>
      </c>
      <c r="E200" s="190">
        <v>4313</v>
      </c>
      <c r="F200" s="455" t="s">
        <v>1249</v>
      </c>
      <c r="G200" s="455" t="s">
        <v>1871</v>
      </c>
      <c r="H200" s="455" t="s">
        <v>1642</v>
      </c>
      <c r="I200" s="457" t="s">
        <v>26</v>
      </c>
      <c r="J200" s="457">
        <v>729.63</v>
      </c>
      <c r="K200" s="457" t="s">
        <v>26</v>
      </c>
      <c r="L200" s="457" t="s">
        <v>26</v>
      </c>
      <c r="M200" s="455" t="s">
        <v>75</v>
      </c>
      <c r="N200" s="425"/>
      <c r="O200" s="425"/>
      <c r="P200" s="426"/>
    </row>
    <row r="201" spans="1:16" s="427" customFormat="1" ht="78.75" x14ac:dyDescent="0.25">
      <c r="A201" s="455">
        <v>68</v>
      </c>
      <c r="B201" s="455" t="s">
        <v>1111</v>
      </c>
      <c r="C201" s="455" t="s">
        <v>1250</v>
      </c>
      <c r="D201" s="455" t="s">
        <v>74</v>
      </c>
      <c r="E201" s="190">
        <v>25562</v>
      </c>
      <c r="F201" s="455" t="s">
        <v>1251</v>
      </c>
      <c r="G201" s="455" t="s">
        <v>1871</v>
      </c>
      <c r="H201" s="455" t="s">
        <v>1642</v>
      </c>
      <c r="I201" s="457" t="s">
        <v>26</v>
      </c>
      <c r="J201" s="457">
        <v>4324.32</v>
      </c>
      <c r="K201" s="457" t="s">
        <v>26</v>
      </c>
      <c r="L201" s="457" t="s">
        <v>26</v>
      </c>
      <c r="M201" s="455" t="s">
        <v>75</v>
      </c>
      <c r="N201" s="425"/>
      <c r="O201" s="425"/>
      <c r="P201" s="426"/>
    </row>
    <row r="202" spans="1:16" s="427" customFormat="1" ht="78.75" x14ac:dyDescent="0.25">
      <c r="A202" s="455">
        <v>69</v>
      </c>
      <c r="B202" s="455" t="s">
        <v>1111</v>
      </c>
      <c r="C202" s="455" t="s">
        <v>1252</v>
      </c>
      <c r="D202" s="455" t="s">
        <v>74</v>
      </c>
      <c r="E202" s="190">
        <v>34564</v>
      </c>
      <c r="F202" s="455" t="s">
        <v>1253</v>
      </c>
      <c r="G202" s="455" t="s">
        <v>1871</v>
      </c>
      <c r="H202" s="455" t="s">
        <v>1642</v>
      </c>
      <c r="I202" s="457" t="s">
        <v>26</v>
      </c>
      <c r="J202" s="457">
        <v>4020.14</v>
      </c>
      <c r="K202" s="457" t="s">
        <v>26</v>
      </c>
      <c r="L202" s="457" t="s">
        <v>26</v>
      </c>
      <c r="M202" s="455" t="s">
        <v>75</v>
      </c>
      <c r="N202" s="425"/>
      <c r="O202" s="425"/>
      <c r="P202" s="426"/>
    </row>
    <row r="203" spans="1:16" s="427" customFormat="1" ht="78.75" x14ac:dyDescent="0.25">
      <c r="A203" s="455">
        <v>70</v>
      </c>
      <c r="B203" s="455" t="s">
        <v>1111</v>
      </c>
      <c r="C203" s="455" t="s">
        <v>1254</v>
      </c>
      <c r="D203" s="455" t="s">
        <v>74</v>
      </c>
      <c r="E203" s="190">
        <v>825</v>
      </c>
      <c r="F203" s="455" t="s">
        <v>1255</v>
      </c>
      <c r="G203" s="455" t="s">
        <v>1871</v>
      </c>
      <c r="H203" s="455" t="s">
        <v>1642</v>
      </c>
      <c r="I203" s="457" t="s">
        <v>26</v>
      </c>
      <c r="J203" s="457">
        <v>66.53</v>
      </c>
      <c r="K203" s="457" t="s">
        <v>26</v>
      </c>
      <c r="L203" s="457" t="s">
        <v>26</v>
      </c>
      <c r="M203" s="455" t="s">
        <v>75</v>
      </c>
      <c r="N203" s="425"/>
      <c r="O203" s="425"/>
      <c r="P203" s="426"/>
    </row>
    <row r="204" spans="1:16" s="427" customFormat="1" ht="78.75" x14ac:dyDescent="0.25">
      <c r="A204" s="455">
        <v>71</v>
      </c>
      <c r="B204" s="455" t="s">
        <v>1111</v>
      </c>
      <c r="C204" s="455" t="s">
        <v>1256</v>
      </c>
      <c r="D204" s="455" t="s">
        <v>74</v>
      </c>
      <c r="E204" s="190">
        <v>6019</v>
      </c>
      <c r="F204" s="455" t="s">
        <v>1257</v>
      </c>
      <c r="G204" s="455" t="s">
        <v>1871</v>
      </c>
      <c r="H204" s="455" t="s">
        <v>1642</v>
      </c>
      <c r="I204" s="457" t="s">
        <v>26</v>
      </c>
      <c r="J204" s="457">
        <v>714.88</v>
      </c>
      <c r="K204" s="457" t="s">
        <v>26</v>
      </c>
      <c r="L204" s="457" t="s">
        <v>26</v>
      </c>
      <c r="M204" s="455" t="s">
        <v>75</v>
      </c>
      <c r="N204" s="425"/>
      <c r="O204" s="425"/>
      <c r="P204" s="426"/>
    </row>
    <row r="205" spans="1:16" s="427" customFormat="1" ht="78.75" x14ac:dyDescent="0.25">
      <c r="A205" s="455">
        <v>72</v>
      </c>
      <c r="B205" s="455" t="s">
        <v>1111</v>
      </c>
      <c r="C205" s="455" t="s">
        <v>1258</v>
      </c>
      <c r="D205" s="455" t="s">
        <v>74</v>
      </c>
      <c r="E205" s="190">
        <v>1443</v>
      </c>
      <c r="F205" s="455" t="s">
        <v>1259</v>
      </c>
      <c r="G205" s="455" t="s">
        <v>1871</v>
      </c>
      <c r="H205" s="455" t="s">
        <v>1642</v>
      </c>
      <c r="I205" s="457" t="s">
        <v>26</v>
      </c>
      <c r="J205" s="457">
        <v>176.83</v>
      </c>
      <c r="K205" s="457" t="s">
        <v>26</v>
      </c>
      <c r="L205" s="457" t="s">
        <v>26</v>
      </c>
      <c r="M205" s="455" t="s">
        <v>75</v>
      </c>
      <c r="N205" s="425"/>
      <c r="O205" s="425"/>
      <c r="P205" s="426"/>
    </row>
    <row r="206" spans="1:16" s="427" customFormat="1" ht="78.75" x14ac:dyDescent="0.25">
      <c r="A206" s="455">
        <v>73</v>
      </c>
      <c r="B206" s="455" t="s">
        <v>1111</v>
      </c>
      <c r="C206" s="455" t="s">
        <v>1260</v>
      </c>
      <c r="D206" s="455" t="s">
        <v>74</v>
      </c>
      <c r="E206" s="190">
        <v>1565</v>
      </c>
      <c r="F206" s="455" t="s">
        <v>1261</v>
      </c>
      <c r="G206" s="455" t="s">
        <v>1871</v>
      </c>
      <c r="H206" s="455" t="s">
        <v>1642</v>
      </c>
      <c r="I206" s="457" t="s">
        <v>26</v>
      </c>
      <c r="J206" s="457">
        <v>185.88</v>
      </c>
      <c r="K206" s="457" t="s">
        <v>26</v>
      </c>
      <c r="L206" s="457" t="s">
        <v>26</v>
      </c>
      <c r="M206" s="455" t="s">
        <v>75</v>
      </c>
      <c r="N206" s="425"/>
      <c r="O206" s="425"/>
      <c r="P206" s="426"/>
    </row>
    <row r="207" spans="1:16" s="427" customFormat="1" ht="78.75" x14ac:dyDescent="0.25">
      <c r="A207" s="455">
        <v>74</v>
      </c>
      <c r="B207" s="455" t="s">
        <v>1111</v>
      </c>
      <c r="C207" s="455" t="s">
        <v>1262</v>
      </c>
      <c r="D207" s="455" t="s">
        <v>74</v>
      </c>
      <c r="E207" s="190">
        <v>4167</v>
      </c>
      <c r="F207" s="455" t="s">
        <v>1263</v>
      </c>
      <c r="G207" s="455" t="s">
        <v>1871</v>
      </c>
      <c r="H207" s="455" t="s">
        <v>1642</v>
      </c>
      <c r="I207" s="457" t="s">
        <v>26</v>
      </c>
      <c r="J207" s="457">
        <v>484.66</v>
      </c>
      <c r="K207" s="457" t="s">
        <v>26</v>
      </c>
      <c r="L207" s="457" t="s">
        <v>26</v>
      </c>
      <c r="M207" s="455" t="s">
        <v>75</v>
      </c>
      <c r="N207" s="425"/>
      <c r="O207" s="425"/>
      <c r="P207" s="426"/>
    </row>
    <row r="208" spans="1:16" s="427" customFormat="1" ht="31.5" x14ac:dyDescent="0.25">
      <c r="A208" s="455">
        <v>75</v>
      </c>
      <c r="B208" s="455" t="s">
        <v>1111</v>
      </c>
      <c r="C208" s="455" t="s">
        <v>1240</v>
      </c>
      <c r="D208" s="455" t="s">
        <v>74</v>
      </c>
      <c r="E208" s="190">
        <v>2068</v>
      </c>
      <c r="F208" s="455" t="s">
        <v>1264</v>
      </c>
      <c r="G208" s="455" t="s">
        <v>1870</v>
      </c>
      <c r="H208" s="455" t="s">
        <v>1869</v>
      </c>
      <c r="I208" s="457" t="s">
        <v>26</v>
      </c>
      <c r="J208" s="457">
        <v>44.26</v>
      </c>
      <c r="K208" s="457" t="s">
        <v>26</v>
      </c>
      <c r="L208" s="457" t="s">
        <v>26</v>
      </c>
      <c r="M208" s="455" t="s">
        <v>75</v>
      </c>
      <c r="N208" s="425"/>
      <c r="O208" s="425"/>
      <c r="P208" s="426"/>
    </row>
    <row r="209" spans="1:16" s="427" customFormat="1" ht="78.75" x14ac:dyDescent="0.25">
      <c r="A209" s="455">
        <v>76</v>
      </c>
      <c r="B209" s="455" t="s">
        <v>1111</v>
      </c>
      <c r="C209" s="455" t="s">
        <v>1265</v>
      </c>
      <c r="D209" s="455" t="s">
        <v>74</v>
      </c>
      <c r="E209" s="190">
        <v>27675</v>
      </c>
      <c r="F209" s="455" t="s">
        <v>1266</v>
      </c>
      <c r="G209" s="455" t="s">
        <v>1866</v>
      </c>
      <c r="H209" s="455" t="s">
        <v>1642</v>
      </c>
      <c r="I209" s="457" t="s">
        <v>26</v>
      </c>
      <c r="J209" s="457">
        <v>7206.57</v>
      </c>
      <c r="K209" s="457" t="s">
        <v>26</v>
      </c>
      <c r="L209" s="457" t="s">
        <v>26</v>
      </c>
      <c r="M209" s="455" t="s">
        <v>75</v>
      </c>
      <c r="N209" s="425"/>
      <c r="O209" s="425"/>
      <c r="P209" s="426"/>
    </row>
    <row r="210" spans="1:16" s="427" customFormat="1" ht="78.75" x14ac:dyDescent="0.25">
      <c r="A210" s="455">
        <v>77</v>
      </c>
      <c r="B210" s="455" t="s">
        <v>1111</v>
      </c>
      <c r="C210" s="455" t="s">
        <v>1267</v>
      </c>
      <c r="D210" s="455" t="s">
        <v>74</v>
      </c>
      <c r="E210" s="190">
        <v>3111</v>
      </c>
      <c r="F210" s="455" t="s">
        <v>1268</v>
      </c>
      <c r="G210" s="455" t="s">
        <v>1868</v>
      </c>
      <c r="H210" s="455" t="s">
        <v>1867</v>
      </c>
      <c r="I210" s="457" t="s">
        <v>26</v>
      </c>
      <c r="J210" s="457">
        <v>506</v>
      </c>
      <c r="K210" s="457" t="s">
        <v>26</v>
      </c>
      <c r="L210" s="457" t="s">
        <v>26</v>
      </c>
      <c r="M210" s="455" t="s">
        <v>75</v>
      </c>
      <c r="N210" s="425"/>
      <c r="O210" s="425"/>
      <c r="P210" s="426"/>
    </row>
    <row r="211" spans="1:16" s="427" customFormat="1" ht="78.75" x14ac:dyDescent="0.25">
      <c r="A211" s="455">
        <v>78</v>
      </c>
      <c r="B211" s="455" t="s">
        <v>1111</v>
      </c>
      <c r="C211" s="455" t="s">
        <v>1269</v>
      </c>
      <c r="D211" s="455" t="s">
        <v>74</v>
      </c>
      <c r="E211" s="190">
        <v>20083</v>
      </c>
      <c r="F211" s="455" t="s">
        <v>1270</v>
      </c>
      <c r="G211" s="455" t="s">
        <v>1866</v>
      </c>
      <c r="H211" s="455" t="s">
        <v>1642</v>
      </c>
      <c r="I211" s="457" t="s">
        <v>26</v>
      </c>
      <c r="J211" s="457">
        <v>3266.5</v>
      </c>
      <c r="K211" s="457" t="s">
        <v>26</v>
      </c>
      <c r="L211" s="457" t="s">
        <v>26</v>
      </c>
      <c r="M211" s="455" t="s">
        <v>75</v>
      </c>
      <c r="N211" s="425"/>
      <c r="O211" s="425"/>
      <c r="P211" s="426"/>
    </row>
    <row r="212" spans="1:16" s="427" customFormat="1" ht="47.25" x14ac:dyDescent="0.25">
      <c r="A212" s="455">
        <v>79</v>
      </c>
      <c r="B212" s="455" t="s">
        <v>1111</v>
      </c>
      <c r="C212" s="455" t="s">
        <v>1212</v>
      </c>
      <c r="D212" s="455" t="s">
        <v>74</v>
      </c>
      <c r="E212" s="190">
        <v>500</v>
      </c>
      <c r="F212" s="455" t="s">
        <v>1271</v>
      </c>
      <c r="G212" s="455" t="s">
        <v>1578</v>
      </c>
      <c r="H212" s="455" t="s">
        <v>1865</v>
      </c>
      <c r="I212" s="457" t="s">
        <v>26</v>
      </c>
      <c r="J212" s="457">
        <v>15.74</v>
      </c>
      <c r="K212" s="457" t="s">
        <v>26</v>
      </c>
      <c r="L212" s="457" t="s">
        <v>26</v>
      </c>
      <c r="M212" s="455" t="s">
        <v>75</v>
      </c>
      <c r="N212" s="425"/>
      <c r="O212" s="425"/>
      <c r="P212" s="426" t="e">
        <f t="shared" si="12"/>
        <v>#DIV/0!</v>
      </c>
    </row>
    <row r="213" spans="1:16" s="427" customFormat="1" ht="78.75" x14ac:dyDescent="0.25">
      <c r="A213" s="455">
        <v>80</v>
      </c>
      <c r="B213" s="455" t="s">
        <v>1111</v>
      </c>
      <c r="C213" s="455" t="s">
        <v>1984</v>
      </c>
      <c r="D213" s="455" t="s">
        <v>74</v>
      </c>
      <c r="E213" s="190">
        <v>3562</v>
      </c>
      <c r="F213" s="455" t="s">
        <v>1985</v>
      </c>
      <c r="G213" s="455" t="s">
        <v>1986</v>
      </c>
      <c r="H213" s="455" t="s">
        <v>1642</v>
      </c>
      <c r="I213" s="457" t="s">
        <v>26</v>
      </c>
      <c r="J213" s="457">
        <v>728.39</v>
      </c>
      <c r="K213" s="457" t="s">
        <v>26</v>
      </c>
      <c r="L213" s="457" t="s">
        <v>26</v>
      </c>
      <c r="M213" s="455" t="s">
        <v>75</v>
      </c>
      <c r="N213" s="425"/>
      <c r="O213" s="425"/>
      <c r="P213" s="426"/>
    </row>
    <row r="214" spans="1:16" s="427" customFormat="1" ht="78.75" x14ac:dyDescent="0.25">
      <c r="A214" s="455">
        <v>81</v>
      </c>
      <c r="B214" s="455" t="s">
        <v>1111</v>
      </c>
      <c r="C214" s="455" t="s">
        <v>1987</v>
      </c>
      <c r="D214" s="455" t="s">
        <v>74</v>
      </c>
      <c r="E214" s="190">
        <v>3500</v>
      </c>
      <c r="F214" s="455" t="s">
        <v>1988</v>
      </c>
      <c r="G214" s="455" t="s">
        <v>1989</v>
      </c>
      <c r="H214" s="455" t="s">
        <v>1642</v>
      </c>
      <c r="I214" s="457" t="s">
        <v>26</v>
      </c>
      <c r="J214" s="457">
        <v>575.33000000000004</v>
      </c>
      <c r="K214" s="457" t="s">
        <v>26</v>
      </c>
      <c r="L214" s="457" t="s">
        <v>26</v>
      </c>
      <c r="M214" s="455" t="s">
        <v>75</v>
      </c>
      <c r="N214" s="425"/>
      <c r="O214" s="425"/>
      <c r="P214" s="426"/>
    </row>
    <row r="215" spans="1:16" s="427" customFormat="1" ht="78.75" x14ac:dyDescent="0.25">
      <c r="A215" s="455">
        <v>82</v>
      </c>
      <c r="B215" s="455" t="s">
        <v>1111</v>
      </c>
      <c r="C215" s="455" t="s">
        <v>1272</v>
      </c>
      <c r="D215" s="455" t="s">
        <v>74</v>
      </c>
      <c r="E215" s="190">
        <v>768</v>
      </c>
      <c r="F215" s="455" t="s">
        <v>1273</v>
      </c>
      <c r="G215" s="455" t="s">
        <v>1864</v>
      </c>
      <c r="H215" s="455" t="s">
        <v>1642</v>
      </c>
      <c r="I215" s="457" t="s">
        <v>26</v>
      </c>
      <c r="J215" s="457">
        <v>199.99</v>
      </c>
      <c r="K215" s="457" t="s">
        <v>26</v>
      </c>
      <c r="L215" s="457" t="s">
        <v>26</v>
      </c>
      <c r="M215" s="455" t="s">
        <v>75</v>
      </c>
      <c r="N215" s="425"/>
      <c r="O215" s="425"/>
      <c r="P215" s="426"/>
    </row>
    <row r="216" spans="1:16" s="427" customFormat="1" ht="78.75" x14ac:dyDescent="0.25">
      <c r="A216" s="455">
        <v>83</v>
      </c>
      <c r="B216" s="455" t="s">
        <v>1111</v>
      </c>
      <c r="C216" s="455" t="s">
        <v>1274</v>
      </c>
      <c r="D216" s="455" t="s">
        <v>74</v>
      </c>
      <c r="E216" s="190">
        <v>17909</v>
      </c>
      <c r="F216" s="455" t="s">
        <v>1275</v>
      </c>
      <c r="G216" s="455" t="s">
        <v>1864</v>
      </c>
      <c r="H216" s="455" t="s">
        <v>1642</v>
      </c>
      <c r="I216" s="457" t="s">
        <v>26</v>
      </c>
      <c r="J216" s="457">
        <v>1719.6221800000001</v>
      </c>
      <c r="K216" s="457" t="s">
        <v>26</v>
      </c>
      <c r="L216" s="457" t="s">
        <v>26</v>
      </c>
      <c r="M216" s="455" t="s">
        <v>75</v>
      </c>
      <c r="N216" s="429" t="s">
        <v>2113</v>
      </c>
      <c r="O216" s="425"/>
      <c r="P216" s="426"/>
    </row>
    <row r="217" spans="1:16" s="427" customFormat="1" ht="78.75" x14ac:dyDescent="0.25">
      <c r="A217" s="455">
        <v>84</v>
      </c>
      <c r="B217" s="455" t="s">
        <v>1111</v>
      </c>
      <c r="C217" s="455" t="s">
        <v>1276</v>
      </c>
      <c r="D217" s="455" t="s">
        <v>74</v>
      </c>
      <c r="E217" s="190">
        <v>938</v>
      </c>
      <c r="F217" s="455" t="s">
        <v>1277</v>
      </c>
      <c r="G217" s="455" t="s">
        <v>1864</v>
      </c>
      <c r="H217" s="455" t="s">
        <v>1642</v>
      </c>
      <c r="I217" s="457" t="s">
        <v>26</v>
      </c>
      <c r="J217" s="457">
        <v>107.03</v>
      </c>
      <c r="K217" s="457" t="s">
        <v>26</v>
      </c>
      <c r="L217" s="457" t="s">
        <v>26</v>
      </c>
      <c r="M217" s="455" t="s">
        <v>75</v>
      </c>
      <c r="N217" s="425"/>
      <c r="O217" s="425"/>
      <c r="P217" s="426"/>
    </row>
    <row r="218" spans="1:16" s="427" customFormat="1" ht="78.75" x14ac:dyDescent="0.25">
      <c r="A218" s="455">
        <v>85</v>
      </c>
      <c r="B218" s="455" t="s">
        <v>1111</v>
      </c>
      <c r="C218" s="455" t="s">
        <v>1278</v>
      </c>
      <c r="D218" s="455" t="s">
        <v>74</v>
      </c>
      <c r="E218" s="190">
        <v>11553</v>
      </c>
      <c r="F218" s="455" t="s">
        <v>1279</v>
      </c>
      <c r="G218" s="455" t="s">
        <v>1864</v>
      </c>
      <c r="H218" s="455" t="s">
        <v>1421</v>
      </c>
      <c r="I218" s="457" t="s">
        <v>26</v>
      </c>
      <c r="J218" s="457">
        <v>993.79</v>
      </c>
      <c r="K218" s="457" t="s">
        <v>26</v>
      </c>
      <c r="L218" s="457" t="s">
        <v>26</v>
      </c>
      <c r="M218" s="455" t="s">
        <v>75</v>
      </c>
      <c r="N218" s="425"/>
      <c r="O218" s="425"/>
      <c r="P218" s="426"/>
    </row>
    <row r="219" spans="1:16" s="427" customFormat="1" ht="78.75" x14ac:dyDescent="0.25">
      <c r="A219" s="455">
        <v>86</v>
      </c>
      <c r="B219" s="455" t="s">
        <v>1111</v>
      </c>
      <c r="C219" s="455" t="s">
        <v>1280</v>
      </c>
      <c r="D219" s="455" t="s">
        <v>74</v>
      </c>
      <c r="E219" s="190">
        <v>1827</v>
      </c>
      <c r="F219" s="455" t="s">
        <v>1281</v>
      </c>
      <c r="G219" s="455" t="s">
        <v>1668</v>
      </c>
      <c r="H219" s="455" t="s">
        <v>1642</v>
      </c>
      <c r="I219" s="457" t="s">
        <v>26</v>
      </c>
      <c r="J219" s="457">
        <v>175.43</v>
      </c>
      <c r="K219" s="457" t="s">
        <v>26</v>
      </c>
      <c r="L219" s="457" t="s">
        <v>26</v>
      </c>
      <c r="M219" s="455" t="s">
        <v>75</v>
      </c>
      <c r="N219" s="425"/>
      <c r="O219" s="425"/>
      <c r="P219" s="426"/>
    </row>
    <row r="220" spans="1:16" s="427" customFormat="1" ht="78.75" x14ac:dyDescent="0.25">
      <c r="A220" s="455">
        <v>87</v>
      </c>
      <c r="B220" s="455" t="s">
        <v>1111</v>
      </c>
      <c r="C220" s="455" t="s">
        <v>1282</v>
      </c>
      <c r="D220" s="455" t="s">
        <v>74</v>
      </c>
      <c r="E220" s="190">
        <v>3395</v>
      </c>
      <c r="F220" s="455" t="s">
        <v>1283</v>
      </c>
      <c r="G220" s="455" t="s">
        <v>1669</v>
      </c>
      <c r="H220" s="455" t="s">
        <v>1642</v>
      </c>
      <c r="I220" s="457" t="s">
        <v>26</v>
      </c>
      <c r="J220" s="457">
        <v>425.56</v>
      </c>
      <c r="K220" s="457" t="s">
        <v>26</v>
      </c>
      <c r="L220" s="457" t="s">
        <v>26</v>
      </c>
      <c r="M220" s="455" t="s">
        <v>75</v>
      </c>
      <c r="N220" s="425"/>
      <c r="O220" s="425"/>
      <c r="P220" s="426"/>
    </row>
    <row r="221" spans="1:16" s="427" customFormat="1" ht="78.75" x14ac:dyDescent="0.25">
      <c r="A221" s="455">
        <v>88</v>
      </c>
      <c r="B221" s="455" t="s">
        <v>1111</v>
      </c>
      <c r="C221" s="455" t="s">
        <v>1284</v>
      </c>
      <c r="D221" s="455" t="s">
        <v>74</v>
      </c>
      <c r="E221" s="190">
        <v>5773</v>
      </c>
      <c r="F221" s="455" t="s">
        <v>1285</v>
      </c>
      <c r="G221" s="455" t="s">
        <v>1864</v>
      </c>
      <c r="H221" s="455" t="s">
        <v>1642</v>
      </c>
      <c r="I221" s="457" t="s">
        <v>26</v>
      </c>
      <c r="J221" s="457">
        <v>1353.43</v>
      </c>
      <c r="K221" s="457" t="s">
        <v>26</v>
      </c>
      <c r="L221" s="457" t="s">
        <v>26</v>
      </c>
      <c r="M221" s="455" t="s">
        <v>75</v>
      </c>
      <c r="N221" s="425"/>
      <c r="O221" s="425"/>
      <c r="P221" s="426"/>
    </row>
    <row r="222" spans="1:16" s="427" customFormat="1" ht="78.75" x14ac:dyDescent="0.25">
      <c r="A222" s="455">
        <v>89</v>
      </c>
      <c r="B222" s="455" t="s">
        <v>1111</v>
      </c>
      <c r="C222" s="455" t="s">
        <v>2445</v>
      </c>
      <c r="D222" s="455" t="s">
        <v>74</v>
      </c>
      <c r="E222" s="190">
        <v>18377</v>
      </c>
      <c r="F222" s="455" t="s">
        <v>1287</v>
      </c>
      <c r="G222" s="455" t="s">
        <v>1670</v>
      </c>
      <c r="H222" s="455" t="s">
        <v>1642</v>
      </c>
      <c r="I222" s="457" t="s">
        <v>26</v>
      </c>
      <c r="J222" s="457">
        <v>2303.56</v>
      </c>
      <c r="K222" s="457" t="s">
        <v>26</v>
      </c>
      <c r="L222" s="457" t="s">
        <v>26</v>
      </c>
      <c r="M222" s="455" t="s">
        <v>75</v>
      </c>
      <c r="N222" s="425"/>
      <c r="O222" s="425"/>
      <c r="P222" s="426"/>
    </row>
    <row r="223" spans="1:16" s="427" customFormat="1" ht="78.75" x14ac:dyDescent="0.25">
      <c r="A223" s="455">
        <v>90</v>
      </c>
      <c r="B223" s="455" t="s">
        <v>1111</v>
      </c>
      <c r="C223" s="455" t="s">
        <v>1288</v>
      </c>
      <c r="D223" s="455" t="s">
        <v>74</v>
      </c>
      <c r="E223" s="190">
        <v>4701</v>
      </c>
      <c r="F223" s="455" t="s">
        <v>1289</v>
      </c>
      <c r="G223" s="455" t="s">
        <v>1670</v>
      </c>
      <c r="H223" s="455" t="s">
        <v>1642</v>
      </c>
      <c r="I223" s="457" t="s">
        <v>26</v>
      </c>
      <c r="J223" s="457">
        <v>997.32</v>
      </c>
      <c r="K223" s="457" t="s">
        <v>26</v>
      </c>
      <c r="L223" s="457" t="s">
        <v>26</v>
      </c>
      <c r="M223" s="455" t="s">
        <v>75</v>
      </c>
      <c r="N223" s="425"/>
      <c r="O223" s="425"/>
      <c r="P223" s="426"/>
    </row>
    <row r="224" spans="1:16" s="427" customFormat="1" ht="78.75" x14ac:dyDescent="0.25">
      <c r="A224" s="455">
        <v>91</v>
      </c>
      <c r="B224" s="455" t="s">
        <v>1111</v>
      </c>
      <c r="C224" s="455" t="s">
        <v>1290</v>
      </c>
      <c r="D224" s="455" t="s">
        <v>74</v>
      </c>
      <c r="E224" s="190">
        <v>17372</v>
      </c>
      <c r="F224" s="455" t="s">
        <v>1291</v>
      </c>
      <c r="G224" s="42">
        <v>40051</v>
      </c>
      <c r="H224" s="455" t="s">
        <v>1422</v>
      </c>
      <c r="I224" s="457" t="s">
        <v>26</v>
      </c>
      <c r="J224" s="457">
        <v>2691.27</v>
      </c>
      <c r="K224" s="457" t="s">
        <v>26</v>
      </c>
      <c r="L224" s="457" t="s">
        <v>26</v>
      </c>
      <c r="M224" s="455" t="s">
        <v>75</v>
      </c>
      <c r="N224" s="425"/>
      <c r="O224" s="425"/>
      <c r="P224" s="426"/>
    </row>
    <row r="225" spans="1:16" s="427" customFormat="1" ht="78.75" x14ac:dyDescent="0.25">
      <c r="A225" s="455">
        <v>92</v>
      </c>
      <c r="B225" s="455" t="s">
        <v>1111</v>
      </c>
      <c r="C225" s="455" t="s">
        <v>1290</v>
      </c>
      <c r="D225" s="455" t="s">
        <v>74</v>
      </c>
      <c r="E225" s="190">
        <v>10659</v>
      </c>
      <c r="F225" s="455" t="s">
        <v>1292</v>
      </c>
      <c r="G225" s="455" t="s">
        <v>1671</v>
      </c>
      <c r="H225" s="455" t="s">
        <v>1642</v>
      </c>
      <c r="I225" s="457" t="s">
        <v>26</v>
      </c>
      <c r="J225" s="457">
        <v>1651.29</v>
      </c>
      <c r="K225" s="457" t="s">
        <v>26</v>
      </c>
      <c r="L225" s="457" t="s">
        <v>26</v>
      </c>
      <c r="M225" s="455" t="s">
        <v>75</v>
      </c>
      <c r="N225" s="425"/>
      <c r="O225" s="425"/>
      <c r="P225" s="426"/>
    </row>
    <row r="226" spans="1:16" s="427" customFormat="1" ht="78.75" x14ac:dyDescent="0.25">
      <c r="A226" s="455">
        <v>93</v>
      </c>
      <c r="B226" s="455" t="s">
        <v>1111</v>
      </c>
      <c r="C226" s="455" t="s">
        <v>1295</v>
      </c>
      <c r="D226" s="455" t="s">
        <v>74</v>
      </c>
      <c r="E226" s="190">
        <v>15931</v>
      </c>
      <c r="F226" s="455" t="s">
        <v>1296</v>
      </c>
      <c r="G226" s="455" t="s">
        <v>1671</v>
      </c>
      <c r="H226" s="455" t="s">
        <v>1642</v>
      </c>
      <c r="I226" s="457" t="s">
        <v>26</v>
      </c>
      <c r="J226" s="457">
        <v>3257.73</v>
      </c>
      <c r="K226" s="457" t="s">
        <v>26</v>
      </c>
      <c r="L226" s="457" t="s">
        <v>26</v>
      </c>
      <c r="M226" s="455" t="s">
        <v>75</v>
      </c>
      <c r="N226" s="425"/>
      <c r="O226" s="425"/>
      <c r="P226" s="426"/>
    </row>
    <row r="227" spans="1:16" s="427" customFormat="1" ht="78.75" x14ac:dyDescent="0.25">
      <c r="A227" s="455">
        <v>94</v>
      </c>
      <c r="B227" s="455" t="s">
        <v>1111</v>
      </c>
      <c r="C227" s="455" t="s">
        <v>1297</v>
      </c>
      <c r="D227" s="455" t="s">
        <v>74</v>
      </c>
      <c r="E227" s="190">
        <v>34390</v>
      </c>
      <c r="F227" s="455" t="s">
        <v>1298</v>
      </c>
      <c r="G227" s="455" t="s">
        <v>1671</v>
      </c>
      <c r="H227" s="455" t="s">
        <v>1642</v>
      </c>
      <c r="I227" s="457" t="s">
        <v>26</v>
      </c>
      <c r="J227" s="466">
        <v>4784.34</v>
      </c>
      <c r="K227" s="457" t="s">
        <v>26</v>
      </c>
      <c r="L227" s="457" t="s">
        <v>26</v>
      </c>
      <c r="M227" s="455" t="s">
        <v>75</v>
      </c>
      <c r="N227" s="425"/>
      <c r="O227" s="425"/>
      <c r="P227" s="426"/>
    </row>
    <row r="228" spans="1:16" s="427" customFormat="1" ht="78.75" x14ac:dyDescent="0.25">
      <c r="A228" s="455">
        <v>95</v>
      </c>
      <c r="B228" s="455" t="s">
        <v>1111</v>
      </c>
      <c r="C228" s="455" t="s">
        <v>1299</v>
      </c>
      <c r="D228" s="455" t="s">
        <v>74</v>
      </c>
      <c r="E228" s="190">
        <v>1037</v>
      </c>
      <c r="F228" s="455" t="s">
        <v>1300</v>
      </c>
      <c r="G228" s="455" t="s">
        <v>1671</v>
      </c>
      <c r="H228" s="455" t="s">
        <v>1642</v>
      </c>
      <c r="I228" s="457" t="s">
        <v>26</v>
      </c>
      <c r="J228" s="457">
        <v>146.44999999999999</v>
      </c>
      <c r="K228" s="457" t="s">
        <v>26</v>
      </c>
      <c r="L228" s="457" t="s">
        <v>26</v>
      </c>
      <c r="M228" s="455" t="s">
        <v>75</v>
      </c>
      <c r="N228" s="425"/>
      <c r="O228" s="425"/>
      <c r="P228" s="426"/>
    </row>
    <row r="229" spans="1:16" s="427" customFormat="1" ht="47.25" x14ac:dyDescent="0.25">
      <c r="A229" s="455">
        <v>96</v>
      </c>
      <c r="B229" s="455" t="s">
        <v>1111</v>
      </c>
      <c r="C229" s="455" t="s">
        <v>1212</v>
      </c>
      <c r="D229" s="455" t="s">
        <v>74</v>
      </c>
      <c r="E229" s="190">
        <v>352</v>
      </c>
      <c r="F229" s="455" t="s">
        <v>1301</v>
      </c>
      <c r="G229" s="455"/>
      <c r="H229" s="455" t="s">
        <v>1423</v>
      </c>
      <c r="I229" s="457" t="s">
        <v>26</v>
      </c>
      <c r="J229" s="457">
        <v>11.08</v>
      </c>
      <c r="K229" s="457" t="s">
        <v>26</v>
      </c>
      <c r="L229" s="457" t="s">
        <v>26</v>
      </c>
      <c r="M229" s="455" t="s">
        <v>75</v>
      </c>
      <c r="N229" s="425"/>
      <c r="O229" s="425"/>
      <c r="P229" s="426"/>
    </row>
    <row r="230" spans="1:16" s="427" customFormat="1" ht="31.5" x14ac:dyDescent="0.25">
      <c r="A230" s="455">
        <v>97</v>
      </c>
      <c r="B230" s="455" t="s">
        <v>1111</v>
      </c>
      <c r="C230" s="455" t="s">
        <v>1302</v>
      </c>
      <c r="D230" s="455" t="s">
        <v>74</v>
      </c>
      <c r="E230" s="190">
        <v>902</v>
      </c>
      <c r="F230" s="455" t="s">
        <v>1303</v>
      </c>
      <c r="G230" s="455" t="s">
        <v>2668</v>
      </c>
      <c r="H230" s="455" t="s">
        <v>1673</v>
      </c>
      <c r="I230" s="457" t="s">
        <v>26</v>
      </c>
      <c r="J230" s="457">
        <v>180.42</v>
      </c>
      <c r="K230" s="457" t="s">
        <v>26</v>
      </c>
      <c r="L230" s="457" t="s">
        <v>26</v>
      </c>
      <c r="M230" s="455" t="s">
        <v>1910</v>
      </c>
      <c r="N230" s="425"/>
      <c r="O230" s="425"/>
      <c r="P230" s="426"/>
    </row>
    <row r="231" spans="1:16" s="427" customFormat="1" ht="31.5" x14ac:dyDescent="0.25">
      <c r="A231" s="455">
        <v>98</v>
      </c>
      <c r="B231" s="455" t="s">
        <v>1111</v>
      </c>
      <c r="C231" s="455" t="s">
        <v>1304</v>
      </c>
      <c r="D231" s="455" t="s">
        <v>74</v>
      </c>
      <c r="E231" s="190">
        <v>1031</v>
      </c>
      <c r="F231" s="455" t="s">
        <v>1305</v>
      </c>
      <c r="G231" s="470" t="s">
        <v>2668</v>
      </c>
      <c r="H231" s="455" t="s">
        <v>1674</v>
      </c>
      <c r="I231" s="457" t="s">
        <v>26</v>
      </c>
      <c r="J231" s="457">
        <v>202.33</v>
      </c>
      <c r="K231" s="457" t="s">
        <v>26</v>
      </c>
      <c r="L231" s="457" t="s">
        <v>26</v>
      </c>
      <c r="M231" s="455" t="s">
        <v>75</v>
      </c>
      <c r="N231" s="425"/>
      <c r="O231" s="425"/>
      <c r="P231" s="426"/>
    </row>
    <row r="232" spans="1:16" s="427" customFormat="1" ht="31.5" x14ac:dyDescent="0.25">
      <c r="A232" s="455">
        <v>99</v>
      </c>
      <c r="B232" s="455" t="s">
        <v>1111</v>
      </c>
      <c r="C232" s="455" t="s">
        <v>1306</v>
      </c>
      <c r="D232" s="455" t="s">
        <v>74</v>
      </c>
      <c r="E232" s="190">
        <v>1032</v>
      </c>
      <c r="F232" s="455" t="s">
        <v>1307</v>
      </c>
      <c r="G232" s="470" t="s">
        <v>2668</v>
      </c>
      <c r="H232" s="455" t="s">
        <v>1674</v>
      </c>
      <c r="I232" s="457" t="s">
        <v>26</v>
      </c>
      <c r="J232" s="457">
        <v>203.32</v>
      </c>
      <c r="K232" s="457" t="s">
        <v>26</v>
      </c>
      <c r="L232" s="457" t="s">
        <v>26</v>
      </c>
      <c r="M232" s="455" t="s">
        <v>246</v>
      </c>
      <c r="N232" s="425"/>
      <c r="O232" s="425"/>
      <c r="P232" s="426"/>
    </row>
    <row r="233" spans="1:16" s="427" customFormat="1" ht="31.5" x14ac:dyDescent="0.25">
      <c r="A233" s="455">
        <v>100</v>
      </c>
      <c r="B233" s="455" t="s">
        <v>1111</v>
      </c>
      <c r="C233" s="455" t="s">
        <v>1308</v>
      </c>
      <c r="D233" s="455" t="s">
        <v>74</v>
      </c>
      <c r="E233" s="190">
        <v>1150</v>
      </c>
      <c r="F233" s="455" t="s">
        <v>1309</v>
      </c>
      <c r="G233" s="470" t="s">
        <v>2668</v>
      </c>
      <c r="H233" s="455" t="s">
        <v>1674</v>
      </c>
      <c r="I233" s="457" t="s">
        <v>26</v>
      </c>
      <c r="J233" s="457">
        <v>228.94</v>
      </c>
      <c r="K233" s="457" t="s">
        <v>26</v>
      </c>
      <c r="L233" s="457" t="s">
        <v>26</v>
      </c>
      <c r="M233" s="455" t="s">
        <v>75</v>
      </c>
      <c r="N233" s="425"/>
      <c r="O233" s="425"/>
      <c r="P233" s="426"/>
    </row>
    <row r="234" spans="1:16" s="427" customFormat="1" ht="31.5" x14ac:dyDescent="0.25">
      <c r="A234" s="455">
        <v>101</v>
      </c>
      <c r="B234" s="455" t="s">
        <v>1111</v>
      </c>
      <c r="C234" s="455" t="s">
        <v>1310</v>
      </c>
      <c r="D234" s="455" t="s">
        <v>74</v>
      </c>
      <c r="E234" s="190">
        <v>913</v>
      </c>
      <c r="F234" s="455" t="s">
        <v>1311</v>
      </c>
      <c r="G234" s="470" t="s">
        <v>2668</v>
      </c>
      <c r="H234" s="455" t="s">
        <v>1674</v>
      </c>
      <c r="I234" s="457" t="s">
        <v>26</v>
      </c>
      <c r="J234" s="457">
        <v>181.07</v>
      </c>
      <c r="K234" s="457" t="s">
        <v>26</v>
      </c>
      <c r="L234" s="457" t="s">
        <v>26</v>
      </c>
      <c r="M234" s="455" t="s">
        <v>246</v>
      </c>
      <c r="N234" s="425"/>
      <c r="O234" s="425"/>
      <c r="P234" s="426"/>
    </row>
    <row r="235" spans="1:16" s="427" customFormat="1" ht="78.75" x14ac:dyDescent="0.25">
      <c r="A235" s="455">
        <v>102</v>
      </c>
      <c r="B235" s="455" t="s">
        <v>1111</v>
      </c>
      <c r="C235" s="455" t="s">
        <v>1312</v>
      </c>
      <c r="D235" s="455" t="s">
        <v>74</v>
      </c>
      <c r="E235" s="190">
        <v>4024</v>
      </c>
      <c r="F235" s="455" t="s">
        <v>1313</v>
      </c>
      <c r="G235" s="455" t="s">
        <v>1677</v>
      </c>
      <c r="H235" s="455" t="s">
        <v>1642</v>
      </c>
      <c r="I235" s="457" t="s">
        <v>26</v>
      </c>
      <c r="J235" s="457">
        <v>1047.8499999999999</v>
      </c>
      <c r="K235" s="457" t="s">
        <v>26</v>
      </c>
      <c r="L235" s="457" t="s">
        <v>26</v>
      </c>
      <c r="M235" s="455" t="s">
        <v>75</v>
      </c>
      <c r="N235" s="425"/>
      <c r="O235" s="425"/>
      <c r="P235" s="426"/>
    </row>
    <row r="236" spans="1:16" s="427" customFormat="1" ht="47.25" x14ac:dyDescent="0.25">
      <c r="A236" s="455">
        <v>103</v>
      </c>
      <c r="B236" s="455" t="s">
        <v>1111</v>
      </c>
      <c r="C236" s="455" t="s">
        <v>1314</v>
      </c>
      <c r="D236" s="455" t="s">
        <v>74</v>
      </c>
      <c r="E236" s="190">
        <v>78000</v>
      </c>
      <c r="F236" s="455" t="s">
        <v>1315</v>
      </c>
      <c r="G236" s="455" t="s">
        <v>1679</v>
      </c>
      <c r="H236" s="455" t="s">
        <v>1678</v>
      </c>
      <c r="I236" s="457" t="s">
        <v>26</v>
      </c>
      <c r="J236" s="457">
        <f>P236</f>
        <v>819.00013111149246</v>
      </c>
      <c r="K236" s="457" t="s">
        <v>26</v>
      </c>
      <c r="L236" s="457" t="s">
        <v>26</v>
      </c>
      <c r="M236" s="455" t="s">
        <v>246</v>
      </c>
      <c r="N236" s="425">
        <v>20982600</v>
      </c>
      <c r="O236" s="425">
        <v>220317.33527000001</v>
      </c>
      <c r="P236" s="426">
        <f>(O236/N236)*E236</f>
        <v>819.00013111149246</v>
      </c>
    </row>
    <row r="237" spans="1:16" s="427" customFormat="1" ht="47.25" x14ac:dyDescent="0.25">
      <c r="A237" s="455">
        <v>104</v>
      </c>
      <c r="B237" s="455" t="s">
        <v>1111</v>
      </c>
      <c r="C237" s="455" t="s">
        <v>1212</v>
      </c>
      <c r="D237" s="455" t="s">
        <v>74</v>
      </c>
      <c r="E237" s="190">
        <v>388</v>
      </c>
      <c r="F237" s="455" t="s">
        <v>1316</v>
      </c>
      <c r="G237" s="455" t="s">
        <v>1681</v>
      </c>
      <c r="H237" s="455" t="s">
        <v>1680</v>
      </c>
      <c r="I237" s="457" t="s">
        <v>26</v>
      </c>
      <c r="J237" s="457">
        <v>12.21</v>
      </c>
      <c r="K237" s="457" t="s">
        <v>26</v>
      </c>
      <c r="L237" s="457" t="s">
        <v>26</v>
      </c>
      <c r="M237" s="455" t="s">
        <v>75</v>
      </c>
      <c r="N237" s="425"/>
      <c r="O237" s="425"/>
      <c r="P237" s="426"/>
    </row>
    <row r="238" spans="1:16" s="427" customFormat="1" ht="47.25" x14ac:dyDescent="0.25">
      <c r="A238" s="455">
        <v>105</v>
      </c>
      <c r="B238" s="455" t="s">
        <v>1111</v>
      </c>
      <c r="C238" s="455" t="s">
        <v>1212</v>
      </c>
      <c r="D238" s="455" t="s">
        <v>74</v>
      </c>
      <c r="E238" s="190">
        <v>448</v>
      </c>
      <c r="F238" s="455" t="s">
        <v>1990</v>
      </c>
      <c r="G238" s="455" t="s">
        <v>1638</v>
      </c>
      <c r="H238" s="455" t="s">
        <v>1863</v>
      </c>
      <c r="I238" s="457" t="s">
        <v>26</v>
      </c>
      <c r="J238" s="467">
        <v>14.1</v>
      </c>
      <c r="K238" s="457" t="s">
        <v>26</v>
      </c>
      <c r="L238" s="457" t="s">
        <v>26</v>
      </c>
      <c r="M238" s="455" t="s">
        <v>75</v>
      </c>
      <c r="N238" s="425"/>
      <c r="O238" s="425"/>
      <c r="P238" s="426"/>
    </row>
    <row r="239" spans="1:16" s="427" customFormat="1" ht="78.75" x14ac:dyDescent="0.25">
      <c r="A239" s="455">
        <v>106</v>
      </c>
      <c r="B239" s="455" t="s">
        <v>1111</v>
      </c>
      <c r="C239" s="455" t="s">
        <v>1319</v>
      </c>
      <c r="D239" s="455" t="s">
        <v>74</v>
      </c>
      <c r="E239" s="190">
        <v>81700</v>
      </c>
      <c r="F239" s="455" t="s">
        <v>1320</v>
      </c>
      <c r="G239" s="455" t="s">
        <v>1861</v>
      </c>
      <c r="H239" s="455" t="s">
        <v>1860</v>
      </c>
      <c r="I239" s="457" t="s">
        <v>26</v>
      </c>
      <c r="J239" s="457">
        <f>P239</f>
        <v>804.29964331499718</v>
      </c>
      <c r="K239" s="457" t="s">
        <v>26</v>
      </c>
      <c r="L239" s="457" t="s">
        <v>26</v>
      </c>
      <c r="M239" s="455" t="s">
        <v>246</v>
      </c>
      <c r="N239" s="425">
        <v>4762900</v>
      </c>
      <c r="O239" s="425">
        <v>46888.601849999999</v>
      </c>
      <c r="P239" s="426">
        <f>(O239/N239)*E239</f>
        <v>804.29964331499718</v>
      </c>
    </row>
    <row r="240" spans="1:16" s="427" customFormat="1" ht="47.25" x14ac:dyDescent="0.25">
      <c r="A240" s="455">
        <v>107</v>
      </c>
      <c r="B240" s="455" t="s">
        <v>1111</v>
      </c>
      <c r="C240" s="455" t="s">
        <v>1321</v>
      </c>
      <c r="D240" s="455" t="s">
        <v>74</v>
      </c>
      <c r="E240" s="190">
        <v>862</v>
      </c>
      <c r="F240" s="455" t="s">
        <v>1322</v>
      </c>
      <c r="G240" s="455" t="s">
        <v>1711</v>
      </c>
      <c r="H240" s="455" t="s">
        <v>1859</v>
      </c>
      <c r="I240" s="457" t="s">
        <v>26</v>
      </c>
      <c r="J240" s="457">
        <v>30.55</v>
      </c>
      <c r="K240" s="457" t="s">
        <v>26</v>
      </c>
      <c r="L240" s="457" t="s">
        <v>26</v>
      </c>
      <c r="M240" s="455" t="s">
        <v>75</v>
      </c>
      <c r="N240" s="425"/>
      <c r="O240" s="425"/>
      <c r="P240" s="426"/>
    </row>
    <row r="241" spans="1:16" s="427" customFormat="1" ht="63" x14ac:dyDescent="0.25">
      <c r="A241" s="455">
        <v>108</v>
      </c>
      <c r="B241" s="455" t="s">
        <v>1111</v>
      </c>
      <c r="C241" s="455" t="s">
        <v>1323</v>
      </c>
      <c r="D241" s="455" t="s">
        <v>74</v>
      </c>
      <c r="E241" s="190">
        <v>907</v>
      </c>
      <c r="F241" s="455" t="s">
        <v>1324</v>
      </c>
      <c r="G241" s="455" t="s">
        <v>1837</v>
      </c>
      <c r="H241" s="455" t="s">
        <v>1858</v>
      </c>
      <c r="I241" s="457" t="s">
        <v>26</v>
      </c>
      <c r="J241" s="467">
        <v>645.19000000000005</v>
      </c>
      <c r="K241" s="457" t="s">
        <v>26</v>
      </c>
      <c r="L241" s="457" t="s">
        <v>26</v>
      </c>
      <c r="M241" s="455" t="s">
        <v>75</v>
      </c>
      <c r="N241" s="425"/>
      <c r="O241" s="425"/>
      <c r="P241" s="426"/>
    </row>
    <row r="242" spans="1:16" s="427" customFormat="1" ht="61.5" customHeight="1" x14ac:dyDescent="0.25">
      <c r="A242" s="455">
        <v>109</v>
      </c>
      <c r="B242" s="455" t="s">
        <v>1111</v>
      </c>
      <c r="C242" s="455" t="s">
        <v>1325</v>
      </c>
      <c r="D242" s="455" t="s">
        <v>74</v>
      </c>
      <c r="E242" s="190">
        <v>123</v>
      </c>
      <c r="F242" s="455" t="s">
        <v>1326</v>
      </c>
      <c r="G242" s="455" t="s">
        <v>1711</v>
      </c>
      <c r="H242" s="455" t="s">
        <v>1857</v>
      </c>
      <c r="I242" s="457" t="s">
        <v>26</v>
      </c>
      <c r="J242" s="457">
        <v>3.87</v>
      </c>
      <c r="K242" s="457" t="s">
        <v>26</v>
      </c>
      <c r="L242" s="457" t="s">
        <v>26</v>
      </c>
      <c r="M242" s="455" t="s">
        <v>75</v>
      </c>
      <c r="N242" s="425"/>
      <c r="O242" s="425"/>
      <c r="P242" s="426"/>
    </row>
    <row r="243" spans="1:16" s="427" customFormat="1" ht="47.25" x14ac:dyDescent="0.25">
      <c r="A243" s="455">
        <v>110</v>
      </c>
      <c r="B243" s="455" t="s">
        <v>1111</v>
      </c>
      <c r="C243" s="455" t="s">
        <v>1327</v>
      </c>
      <c r="D243" s="455" t="s">
        <v>74</v>
      </c>
      <c r="E243" s="190">
        <v>205</v>
      </c>
      <c r="F243" s="455" t="s">
        <v>1328</v>
      </c>
      <c r="G243" s="455" t="s">
        <v>1578</v>
      </c>
      <c r="H243" s="455" t="s">
        <v>1856</v>
      </c>
      <c r="I243" s="457" t="s">
        <v>26</v>
      </c>
      <c r="J243" s="457">
        <v>6.45</v>
      </c>
      <c r="K243" s="457" t="s">
        <v>26</v>
      </c>
      <c r="L243" s="457" t="s">
        <v>26</v>
      </c>
      <c r="M243" s="455" t="s">
        <v>75</v>
      </c>
      <c r="N243" s="425"/>
      <c r="O243" s="425"/>
      <c r="P243" s="426"/>
    </row>
    <row r="244" spans="1:16" s="427" customFormat="1" ht="47.25" x14ac:dyDescent="0.25">
      <c r="A244" s="455">
        <v>111</v>
      </c>
      <c r="B244" s="455" t="s">
        <v>1111</v>
      </c>
      <c r="C244" s="455" t="s">
        <v>1329</v>
      </c>
      <c r="D244" s="455" t="s">
        <v>74</v>
      </c>
      <c r="E244" s="190">
        <v>350</v>
      </c>
      <c r="F244" s="455" t="s">
        <v>1330</v>
      </c>
      <c r="G244" s="455" t="s">
        <v>1578</v>
      </c>
      <c r="H244" s="455" t="s">
        <v>1855</v>
      </c>
      <c r="I244" s="457" t="s">
        <v>26</v>
      </c>
      <c r="J244" s="457">
        <v>12.4</v>
      </c>
      <c r="K244" s="457" t="s">
        <v>26</v>
      </c>
      <c r="L244" s="457" t="s">
        <v>26</v>
      </c>
      <c r="M244" s="455" t="s">
        <v>75</v>
      </c>
      <c r="N244" s="425"/>
      <c r="O244" s="425"/>
      <c r="P244" s="426"/>
    </row>
    <row r="245" spans="1:16" s="427" customFormat="1" ht="47.25" x14ac:dyDescent="0.25">
      <c r="A245" s="455">
        <v>112</v>
      </c>
      <c r="B245" s="455" t="s">
        <v>1111</v>
      </c>
      <c r="C245" s="455" t="s">
        <v>1331</v>
      </c>
      <c r="D245" s="455" t="s">
        <v>74</v>
      </c>
      <c r="E245" s="190">
        <v>72</v>
      </c>
      <c r="F245" s="455" t="s">
        <v>1332</v>
      </c>
      <c r="G245" s="455" t="s">
        <v>1578</v>
      </c>
      <c r="H245" s="455" t="s">
        <v>1854</v>
      </c>
      <c r="I245" s="457" t="s">
        <v>26</v>
      </c>
      <c r="J245" s="457">
        <v>2.27</v>
      </c>
      <c r="K245" s="457" t="s">
        <v>26</v>
      </c>
      <c r="L245" s="457" t="s">
        <v>26</v>
      </c>
      <c r="M245" s="455" t="s">
        <v>75</v>
      </c>
      <c r="N245" s="425"/>
      <c r="O245" s="425"/>
      <c r="P245" s="426"/>
    </row>
    <row r="246" spans="1:16" s="427" customFormat="1" ht="47.25" x14ac:dyDescent="0.25">
      <c r="A246" s="455">
        <v>113</v>
      </c>
      <c r="B246" s="455" t="s">
        <v>1111</v>
      </c>
      <c r="C246" s="455" t="s">
        <v>1333</v>
      </c>
      <c r="D246" s="455" t="s">
        <v>74</v>
      </c>
      <c r="E246" s="190">
        <v>300</v>
      </c>
      <c r="F246" s="455" t="s">
        <v>1334</v>
      </c>
      <c r="G246" s="455" t="s">
        <v>1681</v>
      </c>
      <c r="H246" s="455" t="s">
        <v>1853</v>
      </c>
      <c r="I246" s="457" t="s">
        <v>26</v>
      </c>
      <c r="J246" s="457">
        <v>10.63</v>
      </c>
      <c r="K246" s="457" t="s">
        <v>26</v>
      </c>
      <c r="L246" s="457" t="s">
        <v>26</v>
      </c>
      <c r="M246" s="455" t="s">
        <v>75</v>
      </c>
      <c r="N246" s="425"/>
      <c r="O246" s="425"/>
      <c r="P246" s="426"/>
    </row>
    <row r="247" spans="1:16" s="427" customFormat="1" ht="47.25" x14ac:dyDescent="0.25">
      <c r="A247" s="455">
        <v>114</v>
      </c>
      <c r="B247" s="455" t="s">
        <v>1111</v>
      </c>
      <c r="C247" s="455" t="s">
        <v>1335</v>
      </c>
      <c r="D247" s="455" t="s">
        <v>74</v>
      </c>
      <c r="E247" s="190">
        <v>300</v>
      </c>
      <c r="F247" s="455" t="s">
        <v>1336</v>
      </c>
      <c r="G247" s="455" t="s">
        <v>1711</v>
      </c>
      <c r="H247" s="455" t="s">
        <v>1852</v>
      </c>
      <c r="I247" s="457" t="s">
        <v>26</v>
      </c>
      <c r="J247" s="457">
        <v>10.63</v>
      </c>
      <c r="K247" s="457" t="s">
        <v>26</v>
      </c>
      <c r="L247" s="457" t="s">
        <v>26</v>
      </c>
      <c r="M247" s="455" t="s">
        <v>75</v>
      </c>
      <c r="N247" s="425"/>
      <c r="O247" s="425"/>
      <c r="P247" s="426"/>
    </row>
    <row r="248" spans="1:16" s="427" customFormat="1" ht="78.75" x14ac:dyDescent="0.25">
      <c r="A248" s="455">
        <v>115</v>
      </c>
      <c r="B248" s="455" t="s">
        <v>1111</v>
      </c>
      <c r="C248" s="455" t="s">
        <v>1337</v>
      </c>
      <c r="D248" s="455" t="s">
        <v>74</v>
      </c>
      <c r="E248" s="190">
        <v>1998</v>
      </c>
      <c r="F248" s="455" t="s">
        <v>1338</v>
      </c>
      <c r="G248" s="455" t="s">
        <v>1851</v>
      </c>
      <c r="H248" s="455" t="s">
        <v>1642</v>
      </c>
      <c r="I248" s="457" t="s">
        <v>26</v>
      </c>
      <c r="J248" s="457">
        <v>1879.04</v>
      </c>
      <c r="K248" s="457" t="s">
        <v>26</v>
      </c>
      <c r="L248" s="457" t="s">
        <v>26</v>
      </c>
      <c r="M248" s="455" t="s">
        <v>75</v>
      </c>
      <c r="N248" s="425"/>
      <c r="O248" s="425"/>
      <c r="P248" s="426"/>
    </row>
    <row r="249" spans="1:16" s="427" customFormat="1" ht="78.75" x14ac:dyDescent="0.25">
      <c r="A249" s="455">
        <v>116</v>
      </c>
      <c r="B249" s="455" t="s">
        <v>1111</v>
      </c>
      <c r="C249" s="455" t="s">
        <v>1337</v>
      </c>
      <c r="D249" s="455" t="s">
        <v>74</v>
      </c>
      <c r="E249" s="190">
        <v>1382</v>
      </c>
      <c r="F249" s="455" t="s">
        <v>1339</v>
      </c>
      <c r="G249" s="455" t="s">
        <v>1851</v>
      </c>
      <c r="H249" s="455" t="s">
        <v>1642</v>
      </c>
      <c r="I249" s="457" t="s">
        <v>26</v>
      </c>
      <c r="J249" s="457">
        <v>983.09</v>
      </c>
      <c r="K249" s="457" t="s">
        <v>26</v>
      </c>
      <c r="L249" s="457" t="s">
        <v>26</v>
      </c>
      <c r="M249" s="455" t="s">
        <v>75</v>
      </c>
      <c r="N249" s="425"/>
      <c r="O249" s="425"/>
      <c r="P249" s="426"/>
    </row>
    <row r="250" spans="1:16" s="427" customFormat="1" ht="78.75" x14ac:dyDescent="0.25">
      <c r="A250" s="455">
        <v>117</v>
      </c>
      <c r="B250" s="455" t="s">
        <v>1111</v>
      </c>
      <c r="C250" s="455" t="s">
        <v>1337</v>
      </c>
      <c r="D250" s="455" t="s">
        <v>74</v>
      </c>
      <c r="E250" s="190">
        <v>6918</v>
      </c>
      <c r="F250" s="455" t="s">
        <v>1340</v>
      </c>
      <c r="G250" s="455" t="s">
        <v>1851</v>
      </c>
      <c r="H250" s="455" t="s">
        <v>1642</v>
      </c>
      <c r="I250" s="457" t="s">
        <v>26</v>
      </c>
      <c r="J250" s="457">
        <v>5246.27</v>
      </c>
      <c r="K250" s="457" t="s">
        <v>26</v>
      </c>
      <c r="L250" s="457" t="s">
        <v>26</v>
      </c>
      <c r="M250" s="455" t="s">
        <v>75</v>
      </c>
      <c r="N250" s="425"/>
      <c r="O250" s="425"/>
      <c r="P250" s="426"/>
    </row>
    <row r="251" spans="1:16" s="427" customFormat="1" ht="47.25" x14ac:dyDescent="0.25">
      <c r="A251" s="455">
        <v>118</v>
      </c>
      <c r="B251" s="455" t="s">
        <v>1111</v>
      </c>
      <c r="C251" s="455" t="s">
        <v>1343</v>
      </c>
      <c r="D251" s="455" t="s">
        <v>74</v>
      </c>
      <c r="E251" s="190">
        <v>200</v>
      </c>
      <c r="F251" s="455" t="s">
        <v>1344</v>
      </c>
      <c r="G251" s="455" t="s">
        <v>1587</v>
      </c>
      <c r="H251" s="455" t="s">
        <v>1849</v>
      </c>
      <c r="I251" s="457" t="s">
        <v>26</v>
      </c>
      <c r="J251" s="457">
        <v>5.51</v>
      </c>
      <c r="K251" s="457" t="s">
        <v>26</v>
      </c>
      <c r="L251" s="457" t="s">
        <v>26</v>
      </c>
      <c r="M251" s="455" t="s">
        <v>75</v>
      </c>
      <c r="N251" s="425"/>
      <c r="O251" s="425"/>
      <c r="P251" s="426"/>
    </row>
    <row r="252" spans="1:16" s="427" customFormat="1" ht="47.25" x14ac:dyDescent="0.25">
      <c r="A252" s="455">
        <v>119</v>
      </c>
      <c r="B252" s="455" t="s">
        <v>1111</v>
      </c>
      <c r="C252" s="455" t="s">
        <v>1345</v>
      </c>
      <c r="D252" s="455" t="s">
        <v>74</v>
      </c>
      <c r="E252" s="190">
        <v>300</v>
      </c>
      <c r="F252" s="455" t="s">
        <v>1346</v>
      </c>
      <c r="G252" s="455" t="s">
        <v>1711</v>
      </c>
      <c r="H252" s="455" t="s">
        <v>1848</v>
      </c>
      <c r="I252" s="457" t="s">
        <v>26</v>
      </c>
      <c r="J252" s="457">
        <v>9.44</v>
      </c>
      <c r="K252" s="457" t="s">
        <v>26</v>
      </c>
      <c r="L252" s="457" t="s">
        <v>26</v>
      </c>
      <c r="M252" s="455" t="s">
        <v>75</v>
      </c>
      <c r="N252" s="425"/>
      <c r="O252" s="425"/>
      <c r="P252" s="426"/>
    </row>
    <row r="253" spans="1:16" s="427" customFormat="1" ht="126" x14ac:dyDescent="0.25">
      <c r="A253" s="455">
        <v>120</v>
      </c>
      <c r="B253" s="455" t="s">
        <v>1111</v>
      </c>
      <c r="C253" s="455" t="s">
        <v>1127</v>
      </c>
      <c r="D253" s="455" t="s">
        <v>74</v>
      </c>
      <c r="E253" s="190">
        <v>3438</v>
      </c>
      <c r="F253" s="455" t="s">
        <v>1347</v>
      </c>
      <c r="G253" s="455" t="s">
        <v>1683</v>
      </c>
      <c r="H253" s="455" t="s">
        <v>1682</v>
      </c>
      <c r="I253" s="457" t="s">
        <v>26</v>
      </c>
      <c r="J253" s="457">
        <v>729.37</v>
      </c>
      <c r="K253" s="457" t="s">
        <v>26</v>
      </c>
      <c r="L253" s="457" t="s">
        <v>26</v>
      </c>
      <c r="M253" s="455" t="s">
        <v>75</v>
      </c>
      <c r="N253" s="425"/>
      <c r="O253" s="425"/>
      <c r="P253" s="426"/>
    </row>
    <row r="254" spans="1:16" s="427" customFormat="1" ht="126" x14ac:dyDescent="0.25">
      <c r="A254" s="455">
        <v>121</v>
      </c>
      <c r="B254" s="455" t="s">
        <v>1111</v>
      </c>
      <c r="C254" s="455" t="s">
        <v>1348</v>
      </c>
      <c r="D254" s="455" t="s">
        <v>74</v>
      </c>
      <c r="E254" s="190">
        <v>24960</v>
      </c>
      <c r="F254" s="455" t="s">
        <v>1349</v>
      </c>
      <c r="G254" s="455" t="s">
        <v>1683</v>
      </c>
      <c r="H254" s="455" t="s">
        <v>1682</v>
      </c>
      <c r="I254" s="457" t="s">
        <v>26</v>
      </c>
      <c r="J254" s="457">
        <v>5295.2640000000001</v>
      </c>
      <c r="K254" s="457" t="s">
        <v>26</v>
      </c>
      <c r="L254" s="457" t="s">
        <v>26</v>
      </c>
      <c r="M254" s="455" t="s">
        <v>75</v>
      </c>
      <c r="N254" s="425"/>
      <c r="O254" s="425"/>
      <c r="P254" s="426"/>
    </row>
    <row r="255" spans="1:16" s="427" customFormat="1" ht="126" x14ac:dyDescent="0.25">
      <c r="A255" s="455">
        <v>122</v>
      </c>
      <c r="B255" s="455" t="s">
        <v>1111</v>
      </c>
      <c r="C255" s="455" t="s">
        <v>1127</v>
      </c>
      <c r="D255" s="455" t="s">
        <v>74</v>
      </c>
      <c r="E255" s="190">
        <v>5206</v>
      </c>
      <c r="F255" s="455" t="s">
        <v>1350</v>
      </c>
      <c r="G255" s="455" t="s">
        <v>1683</v>
      </c>
      <c r="H255" s="455" t="s">
        <v>1682</v>
      </c>
      <c r="I255" s="457" t="s">
        <v>26</v>
      </c>
      <c r="J255" s="457">
        <v>1104.45</v>
      </c>
      <c r="K255" s="457" t="s">
        <v>26</v>
      </c>
      <c r="L255" s="457" t="s">
        <v>26</v>
      </c>
      <c r="M255" s="455" t="s">
        <v>75</v>
      </c>
      <c r="N255" s="425"/>
      <c r="O255" s="425"/>
      <c r="P255" s="426"/>
    </row>
    <row r="256" spans="1:16" s="427" customFormat="1" ht="126" x14ac:dyDescent="0.25">
      <c r="A256" s="455">
        <v>123</v>
      </c>
      <c r="B256" s="455" t="s">
        <v>1111</v>
      </c>
      <c r="C256" s="455" t="s">
        <v>1127</v>
      </c>
      <c r="D256" s="455" t="s">
        <v>74</v>
      </c>
      <c r="E256" s="190">
        <v>2400</v>
      </c>
      <c r="F256" s="455" t="s">
        <v>1351</v>
      </c>
      <c r="G256" s="455" t="s">
        <v>1683</v>
      </c>
      <c r="H256" s="455" t="s">
        <v>1682</v>
      </c>
      <c r="I256" s="457" t="s">
        <v>26</v>
      </c>
      <c r="J256" s="457">
        <v>509.16</v>
      </c>
      <c r="K256" s="457" t="s">
        <v>26</v>
      </c>
      <c r="L256" s="457" t="s">
        <v>26</v>
      </c>
      <c r="M256" s="455" t="s">
        <v>75</v>
      </c>
      <c r="N256" s="425"/>
      <c r="O256" s="425"/>
      <c r="P256" s="426"/>
    </row>
    <row r="257" spans="1:16" s="427" customFormat="1" ht="47.25" x14ac:dyDescent="0.25">
      <c r="A257" s="455">
        <v>124</v>
      </c>
      <c r="B257" s="455" t="s">
        <v>1111</v>
      </c>
      <c r="C257" s="455" t="s">
        <v>1352</v>
      </c>
      <c r="D257" s="455" t="s">
        <v>74</v>
      </c>
      <c r="E257" s="190">
        <v>200</v>
      </c>
      <c r="F257" s="455" t="s">
        <v>1353</v>
      </c>
      <c r="G257" s="455" t="s">
        <v>1685</v>
      </c>
      <c r="H257" s="455" t="s">
        <v>1684</v>
      </c>
      <c r="I257" s="457" t="s">
        <v>26</v>
      </c>
      <c r="J257" s="457">
        <v>6.29</v>
      </c>
      <c r="K257" s="457" t="s">
        <v>26</v>
      </c>
      <c r="L257" s="457" t="s">
        <v>26</v>
      </c>
      <c r="M257" s="455" t="s">
        <v>75</v>
      </c>
      <c r="N257" s="425"/>
      <c r="O257" s="425"/>
      <c r="P257" s="426"/>
    </row>
    <row r="258" spans="1:16" s="427" customFormat="1" ht="47.25" x14ac:dyDescent="0.25">
      <c r="A258" s="455">
        <v>125</v>
      </c>
      <c r="B258" s="455" t="s">
        <v>1111</v>
      </c>
      <c r="C258" s="455" t="s">
        <v>1354</v>
      </c>
      <c r="D258" s="455" t="s">
        <v>74</v>
      </c>
      <c r="E258" s="190">
        <v>500</v>
      </c>
      <c r="F258" s="455" t="s">
        <v>1355</v>
      </c>
      <c r="G258" s="455" t="s">
        <v>1687</v>
      </c>
      <c r="H258" s="455" t="s">
        <v>1686</v>
      </c>
      <c r="I258" s="457" t="s">
        <v>26</v>
      </c>
      <c r="J258" s="457">
        <v>15.74</v>
      </c>
      <c r="K258" s="457" t="s">
        <v>26</v>
      </c>
      <c r="L258" s="457" t="s">
        <v>26</v>
      </c>
      <c r="M258" s="455" t="s">
        <v>75</v>
      </c>
      <c r="N258" s="425"/>
      <c r="O258" s="425"/>
      <c r="P258" s="426"/>
    </row>
    <row r="259" spans="1:16" s="427" customFormat="1" ht="47.25" x14ac:dyDescent="0.25">
      <c r="A259" s="455">
        <v>126</v>
      </c>
      <c r="B259" s="455" t="s">
        <v>1111</v>
      </c>
      <c r="C259" s="455" t="s">
        <v>1356</v>
      </c>
      <c r="D259" s="455" t="s">
        <v>74</v>
      </c>
      <c r="E259" s="190">
        <v>600</v>
      </c>
      <c r="F259" s="455" t="s">
        <v>1357</v>
      </c>
      <c r="G259" s="455" t="s">
        <v>1687</v>
      </c>
      <c r="H259" s="455" t="s">
        <v>1688</v>
      </c>
      <c r="I259" s="457" t="s">
        <v>26</v>
      </c>
      <c r="J259" s="457">
        <v>18.88</v>
      </c>
      <c r="K259" s="457" t="s">
        <v>26</v>
      </c>
      <c r="L259" s="457" t="s">
        <v>26</v>
      </c>
      <c r="M259" s="455" t="s">
        <v>75</v>
      </c>
      <c r="N259" s="425"/>
      <c r="O259" s="425"/>
      <c r="P259" s="426"/>
    </row>
    <row r="260" spans="1:16" s="427" customFormat="1" ht="47.25" x14ac:dyDescent="0.25">
      <c r="A260" s="455">
        <v>127</v>
      </c>
      <c r="B260" s="455" t="s">
        <v>1111</v>
      </c>
      <c r="C260" s="455" t="s">
        <v>1358</v>
      </c>
      <c r="D260" s="455" t="s">
        <v>74</v>
      </c>
      <c r="E260" s="190">
        <v>118</v>
      </c>
      <c r="F260" s="455" t="s">
        <v>1359</v>
      </c>
      <c r="G260" s="455" t="s">
        <v>1587</v>
      </c>
      <c r="H260" s="455" t="s">
        <v>1689</v>
      </c>
      <c r="I260" s="457" t="s">
        <v>26</v>
      </c>
      <c r="J260" s="457">
        <v>3.71</v>
      </c>
      <c r="K260" s="457" t="s">
        <v>26</v>
      </c>
      <c r="L260" s="457" t="s">
        <v>26</v>
      </c>
      <c r="M260" s="455" t="s">
        <v>75</v>
      </c>
      <c r="N260" s="425"/>
      <c r="O260" s="425"/>
      <c r="P260" s="426"/>
    </row>
    <row r="261" spans="1:16" s="427" customFormat="1" ht="47.25" x14ac:dyDescent="0.25">
      <c r="A261" s="455">
        <v>128</v>
      </c>
      <c r="B261" s="455" t="s">
        <v>1111</v>
      </c>
      <c r="C261" s="455" t="s">
        <v>1360</v>
      </c>
      <c r="D261" s="455" t="s">
        <v>74</v>
      </c>
      <c r="E261" s="190">
        <v>182</v>
      </c>
      <c r="F261" s="455" t="s">
        <v>1361</v>
      </c>
      <c r="G261" s="455" t="s">
        <v>1587</v>
      </c>
      <c r="H261" s="455" t="s">
        <v>1689</v>
      </c>
      <c r="I261" s="457" t="s">
        <v>26</v>
      </c>
      <c r="J261" s="457">
        <v>5.73</v>
      </c>
      <c r="K261" s="457" t="s">
        <v>26</v>
      </c>
      <c r="L261" s="457" t="s">
        <v>26</v>
      </c>
      <c r="M261" s="455" t="s">
        <v>75</v>
      </c>
      <c r="N261" s="425"/>
      <c r="O261" s="425"/>
      <c r="P261" s="426"/>
    </row>
    <row r="262" spans="1:16" s="427" customFormat="1" ht="47.25" x14ac:dyDescent="0.25">
      <c r="A262" s="455">
        <v>129</v>
      </c>
      <c r="B262" s="455" t="s">
        <v>1111</v>
      </c>
      <c r="C262" s="455" t="s">
        <v>1358</v>
      </c>
      <c r="D262" s="455" t="s">
        <v>74</v>
      </c>
      <c r="E262" s="190">
        <v>300</v>
      </c>
      <c r="F262" s="455" t="s">
        <v>1362</v>
      </c>
      <c r="G262" s="455" t="s">
        <v>1681</v>
      </c>
      <c r="H262" s="455" t="s">
        <v>1690</v>
      </c>
      <c r="I262" s="457" t="s">
        <v>26</v>
      </c>
      <c r="J262" s="457">
        <v>9.44</v>
      </c>
      <c r="K262" s="457" t="s">
        <v>26</v>
      </c>
      <c r="L262" s="457" t="s">
        <v>26</v>
      </c>
      <c r="M262" s="455" t="s">
        <v>75</v>
      </c>
      <c r="N262" s="425"/>
      <c r="O262" s="425"/>
      <c r="P262" s="426"/>
    </row>
    <row r="263" spans="1:16" s="427" customFormat="1" ht="47.25" x14ac:dyDescent="0.25">
      <c r="A263" s="455">
        <v>130</v>
      </c>
      <c r="B263" s="455" t="s">
        <v>1111</v>
      </c>
      <c r="C263" s="455" t="s">
        <v>1363</v>
      </c>
      <c r="D263" s="455" t="s">
        <v>74</v>
      </c>
      <c r="E263" s="190">
        <v>300</v>
      </c>
      <c r="F263" s="455" t="s">
        <v>1364</v>
      </c>
      <c r="G263" s="455" t="s">
        <v>1578</v>
      </c>
      <c r="H263" s="455" t="s">
        <v>1691</v>
      </c>
      <c r="I263" s="457" t="s">
        <v>26</v>
      </c>
      <c r="J263" s="457">
        <v>9.44</v>
      </c>
      <c r="K263" s="457" t="s">
        <v>26</v>
      </c>
      <c r="L263" s="457" t="s">
        <v>26</v>
      </c>
      <c r="M263" s="455" t="s">
        <v>75</v>
      </c>
      <c r="N263" s="425"/>
      <c r="O263" s="425"/>
      <c r="P263" s="426"/>
    </row>
    <row r="264" spans="1:16" s="427" customFormat="1" ht="47.25" x14ac:dyDescent="0.25">
      <c r="A264" s="455">
        <v>131</v>
      </c>
      <c r="B264" s="455" t="s">
        <v>1111</v>
      </c>
      <c r="C264" s="455" t="s">
        <v>1365</v>
      </c>
      <c r="D264" s="455" t="s">
        <v>74</v>
      </c>
      <c r="E264" s="190">
        <v>300</v>
      </c>
      <c r="F264" s="455" t="s">
        <v>1366</v>
      </c>
      <c r="G264" s="455" t="s">
        <v>1638</v>
      </c>
      <c r="H264" s="455" t="s">
        <v>1692</v>
      </c>
      <c r="I264" s="457" t="s">
        <v>26</v>
      </c>
      <c r="J264" s="457">
        <v>9.44</v>
      </c>
      <c r="K264" s="457" t="s">
        <v>26</v>
      </c>
      <c r="L264" s="457" t="s">
        <v>26</v>
      </c>
      <c r="M264" s="455" t="s">
        <v>75</v>
      </c>
      <c r="N264" s="425"/>
      <c r="O264" s="425"/>
      <c r="P264" s="426"/>
    </row>
    <row r="265" spans="1:16" s="427" customFormat="1" ht="47.25" x14ac:dyDescent="0.25">
      <c r="A265" s="455">
        <v>132</v>
      </c>
      <c r="B265" s="455" t="s">
        <v>1111</v>
      </c>
      <c r="C265" s="455" t="s">
        <v>1367</v>
      </c>
      <c r="D265" s="455" t="s">
        <v>74</v>
      </c>
      <c r="E265" s="190">
        <v>300</v>
      </c>
      <c r="F265" s="455" t="s">
        <v>1368</v>
      </c>
      <c r="G265" s="455" t="s">
        <v>1638</v>
      </c>
      <c r="H265" s="455" t="s">
        <v>1693</v>
      </c>
      <c r="I265" s="457" t="s">
        <v>26</v>
      </c>
      <c r="J265" s="457">
        <v>9.44</v>
      </c>
      <c r="K265" s="457" t="s">
        <v>26</v>
      </c>
      <c r="L265" s="457" t="s">
        <v>26</v>
      </c>
      <c r="M265" s="455" t="s">
        <v>75</v>
      </c>
      <c r="N265" s="425"/>
      <c r="O265" s="425"/>
      <c r="P265" s="426"/>
    </row>
    <row r="266" spans="1:16" s="427" customFormat="1" ht="68.25" customHeight="1" x14ac:dyDescent="0.25">
      <c r="A266" s="455">
        <v>133</v>
      </c>
      <c r="B266" s="455" t="s">
        <v>1111</v>
      </c>
      <c r="C266" s="455" t="s">
        <v>1358</v>
      </c>
      <c r="D266" s="455" t="s">
        <v>74</v>
      </c>
      <c r="E266" s="190">
        <v>200</v>
      </c>
      <c r="F266" s="455" t="s">
        <v>1369</v>
      </c>
      <c r="G266" s="455" t="s">
        <v>1695</v>
      </c>
      <c r="H266" s="455" t="s">
        <v>1694</v>
      </c>
      <c r="I266" s="457" t="s">
        <v>26</v>
      </c>
      <c r="J266" s="457">
        <v>6.29</v>
      </c>
      <c r="K266" s="457" t="s">
        <v>26</v>
      </c>
      <c r="L266" s="457" t="s">
        <v>26</v>
      </c>
      <c r="M266" s="455" t="s">
        <v>75</v>
      </c>
      <c r="N266" s="425"/>
      <c r="O266" s="425"/>
      <c r="P266" s="426"/>
    </row>
    <row r="267" spans="1:16" s="427" customFormat="1" ht="47.25" x14ac:dyDescent="0.25">
      <c r="A267" s="455">
        <v>134</v>
      </c>
      <c r="B267" s="455" t="s">
        <v>1111</v>
      </c>
      <c r="C267" s="455" t="s">
        <v>1358</v>
      </c>
      <c r="D267" s="455" t="s">
        <v>74</v>
      </c>
      <c r="E267" s="190">
        <v>300</v>
      </c>
      <c r="F267" s="455" t="s">
        <v>1370</v>
      </c>
      <c r="G267" s="455" t="s">
        <v>1681</v>
      </c>
      <c r="H267" s="455" t="s">
        <v>1696</v>
      </c>
      <c r="I267" s="457" t="s">
        <v>26</v>
      </c>
      <c r="J267" s="457">
        <v>9.44</v>
      </c>
      <c r="K267" s="457" t="s">
        <v>26</v>
      </c>
      <c r="L267" s="457" t="s">
        <v>26</v>
      </c>
      <c r="M267" s="455" t="s">
        <v>75</v>
      </c>
      <c r="N267" s="425"/>
      <c r="O267" s="425"/>
      <c r="P267" s="426"/>
    </row>
    <row r="268" spans="1:16" s="427" customFormat="1" ht="31.5" x14ac:dyDescent="0.25">
      <c r="A268" s="455">
        <v>135</v>
      </c>
      <c r="B268" s="455" t="s">
        <v>1111</v>
      </c>
      <c r="C268" s="455" t="s">
        <v>1371</v>
      </c>
      <c r="D268" s="455" t="s">
        <v>74</v>
      </c>
      <c r="E268" s="190">
        <v>90200</v>
      </c>
      <c r="F268" s="455" t="s">
        <v>1372</v>
      </c>
      <c r="G268" s="455" t="s">
        <v>1698</v>
      </c>
      <c r="H268" s="455" t="s">
        <v>1697</v>
      </c>
      <c r="I268" s="457" t="s">
        <v>26</v>
      </c>
      <c r="J268" s="457">
        <v>1172.5999999999999</v>
      </c>
      <c r="K268" s="457" t="s">
        <v>26</v>
      </c>
      <c r="L268" s="457" t="s">
        <v>26</v>
      </c>
      <c r="M268" s="455" t="s">
        <v>246</v>
      </c>
      <c r="N268" s="425"/>
      <c r="O268" s="425"/>
      <c r="P268" s="426"/>
    </row>
    <row r="269" spans="1:16" s="427" customFormat="1" ht="47.25" x14ac:dyDescent="0.25">
      <c r="A269" s="455">
        <v>136</v>
      </c>
      <c r="B269" s="455" t="s">
        <v>1111</v>
      </c>
      <c r="C269" s="455" t="s">
        <v>1373</v>
      </c>
      <c r="D269" s="455" t="s">
        <v>74</v>
      </c>
      <c r="E269" s="190">
        <v>200</v>
      </c>
      <c r="F269" s="455" t="s">
        <v>1374</v>
      </c>
      <c r="G269" s="455" t="s">
        <v>1578</v>
      </c>
      <c r="H269" s="455" t="s">
        <v>1699</v>
      </c>
      <c r="I269" s="457" t="s">
        <v>26</v>
      </c>
      <c r="J269" s="457">
        <v>7.09</v>
      </c>
      <c r="K269" s="457" t="s">
        <v>26</v>
      </c>
      <c r="L269" s="457" t="s">
        <v>26</v>
      </c>
      <c r="M269" s="455" t="s">
        <v>75</v>
      </c>
      <c r="N269" s="425"/>
      <c r="O269" s="425"/>
      <c r="P269" s="426"/>
    </row>
    <row r="270" spans="1:16" s="427" customFormat="1" ht="47.25" x14ac:dyDescent="0.25">
      <c r="A270" s="455">
        <v>137</v>
      </c>
      <c r="B270" s="455" t="s">
        <v>1111</v>
      </c>
      <c r="C270" s="455" t="s">
        <v>1375</v>
      </c>
      <c r="D270" s="455" t="s">
        <v>74</v>
      </c>
      <c r="E270" s="190">
        <v>100</v>
      </c>
      <c r="F270" s="455" t="s">
        <v>1376</v>
      </c>
      <c r="G270" s="455" t="s">
        <v>1695</v>
      </c>
      <c r="H270" s="455" t="s">
        <v>1700</v>
      </c>
      <c r="I270" s="457" t="s">
        <v>26</v>
      </c>
      <c r="J270" s="467">
        <v>3.15</v>
      </c>
      <c r="K270" s="457" t="s">
        <v>26</v>
      </c>
      <c r="L270" s="457" t="s">
        <v>26</v>
      </c>
      <c r="M270" s="455" t="s">
        <v>75</v>
      </c>
      <c r="N270" s="425"/>
      <c r="O270" s="425"/>
      <c r="P270" s="426"/>
    </row>
    <row r="271" spans="1:16" s="427" customFormat="1" ht="47.25" x14ac:dyDescent="0.25">
      <c r="A271" s="455">
        <v>138</v>
      </c>
      <c r="B271" s="455" t="s">
        <v>1111</v>
      </c>
      <c r="C271" s="455" t="s">
        <v>1377</v>
      </c>
      <c r="D271" s="455" t="s">
        <v>74</v>
      </c>
      <c r="E271" s="190">
        <v>100</v>
      </c>
      <c r="F271" s="455" t="s">
        <v>1378</v>
      </c>
      <c r="G271" s="455" t="s">
        <v>1695</v>
      </c>
      <c r="H271" s="455" t="s">
        <v>1701</v>
      </c>
      <c r="I271" s="457" t="s">
        <v>26</v>
      </c>
      <c r="J271" s="457">
        <v>3.15</v>
      </c>
      <c r="K271" s="457" t="s">
        <v>26</v>
      </c>
      <c r="L271" s="457" t="s">
        <v>26</v>
      </c>
      <c r="M271" s="455" t="s">
        <v>75</v>
      </c>
      <c r="N271" s="425"/>
      <c r="O271" s="425"/>
      <c r="P271" s="426"/>
    </row>
    <row r="272" spans="1:16" s="427" customFormat="1" ht="47.25" x14ac:dyDescent="0.25">
      <c r="A272" s="455">
        <v>139</v>
      </c>
      <c r="B272" s="455" t="s">
        <v>1111</v>
      </c>
      <c r="C272" s="455" t="s">
        <v>1382</v>
      </c>
      <c r="D272" s="455" t="s">
        <v>74</v>
      </c>
      <c r="E272" s="190">
        <v>100</v>
      </c>
      <c r="F272" s="455" t="s">
        <v>1383</v>
      </c>
      <c r="G272" s="455" t="s">
        <v>1578</v>
      </c>
      <c r="H272" s="455" t="s">
        <v>1703</v>
      </c>
      <c r="I272" s="457" t="s">
        <v>26</v>
      </c>
      <c r="J272" s="457">
        <v>3.15</v>
      </c>
      <c r="K272" s="457" t="s">
        <v>26</v>
      </c>
      <c r="L272" s="457" t="s">
        <v>26</v>
      </c>
      <c r="M272" s="455" t="s">
        <v>75</v>
      </c>
      <c r="N272" s="425"/>
      <c r="O272" s="425"/>
      <c r="P272" s="426"/>
    </row>
    <row r="273" spans="1:16" s="427" customFormat="1" ht="47.25" x14ac:dyDescent="0.25">
      <c r="A273" s="455">
        <v>140</v>
      </c>
      <c r="B273" s="455" t="s">
        <v>1111</v>
      </c>
      <c r="C273" s="455" t="s">
        <v>1127</v>
      </c>
      <c r="D273" s="455" t="s">
        <v>74</v>
      </c>
      <c r="E273" s="190">
        <v>700</v>
      </c>
      <c r="F273" s="455" t="s">
        <v>1384</v>
      </c>
      <c r="G273" s="455" t="s">
        <v>1705</v>
      </c>
      <c r="H273" s="455" t="s">
        <v>1704</v>
      </c>
      <c r="I273" s="457" t="s">
        <v>26</v>
      </c>
      <c r="J273" s="457">
        <v>24.81</v>
      </c>
      <c r="K273" s="457" t="s">
        <v>26</v>
      </c>
      <c r="L273" s="457" t="s">
        <v>26</v>
      </c>
      <c r="M273" s="455" t="s">
        <v>75</v>
      </c>
      <c r="N273" s="425"/>
      <c r="O273" s="425"/>
      <c r="P273" s="426"/>
    </row>
    <row r="274" spans="1:16" s="427" customFormat="1" ht="47.25" x14ac:dyDescent="0.25">
      <c r="A274" s="455">
        <v>141</v>
      </c>
      <c r="B274" s="455" t="s">
        <v>1111</v>
      </c>
      <c r="C274" s="455" t="s">
        <v>1385</v>
      </c>
      <c r="D274" s="455" t="s">
        <v>74</v>
      </c>
      <c r="E274" s="190">
        <v>300</v>
      </c>
      <c r="F274" s="455" t="s">
        <v>1386</v>
      </c>
      <c r="G274" s="455" t="s">
        <v>1707</v>
      </c>
      <c r="H274" s="455" t="s">
        <v>1706</v>
      </c>
      <c r="I274" s="457" t="s">
        <v>26</v>
      </c>
      <c r="J274" s="457">
        <v>10.63</v>
      </c>
      <c r="K274" s="457" t="s">
        <v>26</v>
      </c>
      <c r="L274" s="457" t="s">
        <v>26</v>
      </c>
      <c r="M274" s="455" t="s">
        <v>75</v>
      </c>
      <c r="N274" s="425"/>
      <c r="O274" s="425"/>
      <c r="P274" s="426"/>
    </row>
    <row r="275" spans="1:16" s="427" customFormat="1" ht="47.25" x14ac:dyDescent="0.25">
      <c r="A275" s="455">
        <v>142</v>
      </c>
      <c r="B275" s="455" t="s">
        <v>1111</v>
      </c>
      <c r="C275" s="455" t="s">
        <v>1387</v>
      </c>
      <c r="D275" s="455" t="s">
        <v>74</v>
      </c>
      <c r="E275" s="190">
        <v>200</v>
      </c>
      <c r="F275" s="455" t="s">
        <v>1388</v>
      </c>
      <c r="G275" s="455" t="s">
        <v>1578</v>
      </c>
      <c r="H275" s="455" t="s">
        <v>1708</v>
      </c>
      <c r="I275" s="457" t="s">
        <v>26</v>
      </c>
      <c r="J275" s="457">
        <v>7.09</v>
      </c>
      <c r="K275" s="457" t="s">
        <v>26</v>
      </c>
      <c r="L275" s="457" t="s">
        <v>26</v>
      </c>
      <c r="M275" s="455" t="s">
        <v>75</v>
      </c>
      <c r="N275" s="425"/>
      <c r="O275" s="425"/>
      <c r="P275" s="426"/>
    </row>
    <row r="276" spans="1:16" s="427" customFormat="1" ht="47.25" x14ac:dyDescent="0.25">
      <c r="A276" s="455">
        <v>143</v>
      </c>
      <c r="B276" s="455" t="s">
        <v>1111</v>
      </c>
      <c r="C276" s="455" t="s">
        <v>1389</v>
      </c>
      <c r="D276" s="455" t="s">
        <v>74</v>
      </c>
      <c r="E276" s="190">
        <v>100</v>
      </c>
      <c r="F276" s="455" t="s">
        <v>1390</v>
      </c>
      <c r="G276" s="455" t="s">
        <v>1638</v>
      </c>
      <c r="H276" s="455" t="s">
        <v>1709</v>
      </c>
      <c r="I276" s="457" t="s">
        <v>26</v>
      </c>
      <c r="J276" s="457">
        <v>3.15</v>
      </c>
      <c r="K276" s="457" t="s">
        <v>26</v>
      </c>
      <c r="L276" s="457" t="s">
        <v>26</v>
      </c>
      <c r="M276" s="455" t="s">
        <v>75</v>
      </c>
      <c r="N276" s="425"/>
      <c r="O276" s="425"/>
      <c r="P276" s="426"/>
    </row>
    <row r="277" spans="1:16" s="427" customFormat="1" ht="47.25" x14ac:dyDescent="0.25">
      <c r="A277" s="455">
        <v>144</v>
      </c>
      <c r="B277" s="455" t="s">
        <v>1111</v>
      </c>
      <c r="C277" s="455" t="s">
        <v>1391</v>
      </c>
      <c r="D277" s="455" t="s">
        <v>74</v>
      </c>
      <c r="E277" s="190">
        <v>600</v>
      </c>
      <c r="F277" s="455" t="s">
        <v>1392</v>
      </c>
      <c r="G277" s="455" t="s">
        <v>1711</v>
      </c>
      <c r="H277" s="455" t="s">
        <v>1710</v>
      </c>
      <c r="I277" s="457" t="s">
        <v>26</v>
      </c>
      <c r="J277" s="457">
        <v>21.26</v>
      </c>
      <c r="K277" s="457" t="s">
        <v>26</v>
      </c>
      <c r="L277" s="457" t="s">
        <v>26</v>
      </c>
      <c r="M277" s="455" t="s">
        <v>75</v>
      </c>
      <c r="N277" s="425"/>
      <c r="O277" s="425"/>
      <c r="P277" s="426"/>
    </row>
    <row r="278" spans="1:16" s="427" customFormat="1" ht="47.25" x14ac:dyDescent="0.25">
      <c r="A278" s="455">
        <v>145</v>
      </c>
      <c r="B278" s="455" t="s">
        <v>1111</v>
      </c>
      <c r="C278" s="455" t="s">
        <v>1393</v>
      </c>
      <c r="D278" s="455" t="s">
        <v>74</v>
      </c>
      <c r="E278" s="190">
        <v>100</v>
      </c>
      <c r="F278" s="455" t="s">
        <v>1394</v>
      </c>
      <c r="G278" s="455" t="s">
        <v>1681</v>
      </c>
      <c r="H278" s="455" t="s">
        <v>1847</v>
      </c>
      <c r="I278" s="457" t="s">
        <v>26</v>
      </c>
      <c r="J278" s="457">
        <v>3.54</v>
      </c>
      <c r="K278" s="457" t="s">
        <v>26</v>
      </c>
      <c r="L278" s="457" t="s">
        <v>26</v>
      </c>
      <c r="M278" s="455" t="s">
        <v>75</v>
      </c>
      <c r="N278" s="425"/>
      <c r="O278" s="425"/>
      <c r="P278" s="426"/>
    </row>
    <row r="279" spans="1:16" s="427" customFormat="1" ht="47.25" x14ac:dyDescent="0.25">
      <c r="A279" s="455">
        <v>146</v>
      </c>
      <c r="B279" s="455" t="s">
        <v>1111</v>
      </c>
      <c r="C279" s="455" t="s">
        <v>1127</v>
      </c>
      <c r="D279" s="455" t="s">
        <v>74</v>
      </c>
      <c r="E279" s="190">
        <v>300</v>
      </c>
      <c r="F279" s="455" t="s">
        <v>1395</v>
      </c>
      <c r="G279" s="455" t="s">
        <v>1578</v>
      </c>
      <c r="H279" s="455" t="s">
        <v>1846</v>
      </c>
      <c r="I279" s="457" t="s">
        <v>26</v>
      </c>
      <c r="J279" s="457">
        <v>10.63</v>
      </c>
      <c r="K279" s="457" t="s">
        <v>26</v>
      </c>
      <c r="L279" s="457" t="s">
        <v>26</v>
      </c>
      <c r="M279" s="455" t="s">
        <v>75</v>
      </c>
      <c r="N279" s="425"/>
      <c r="O279" s="425"/>
      <c r="P279" s="426"/>
    </row>
    <row r="280" spans="1:16" s="427" customFormat="1" ht="47.25" x14ac:dyDescent="0.25">
      <c r="A280" s="455">
        <v>147</v>
      </c>
      <c r="B280" s="455" t="s">
        <v>1111</v>
      </c>
      <c r="C280" s="455" t="s">
        <v>1396</v>
      </c>
      <c r="D280" s="455" t="s">
        <v>74</v>
      </c>
      <c r="E280" s="190">
        <v>300</v>
      </c>
      <c r="F280" s="455" t="s">
        <v>1397</v>
      </c>
      <c r="G280" s="455" t="s">
        <v>1681</v>
      </c>
      <c r="H280" s="455" t="s">
        <v>1845</v>
      </c>
      <c r="I280" s="457" t="s">
        <v>26</v>
      </c>
      <c r="J280" s="466">
        <v>10.63</v>
      </c>
      <c r="K280" s="457" t="s">
        <v>26</v>
      </c>
      <c r="L280" s="457" t="s">
        <v>26</v>
      </c>
      <c r="M280" s="455" t="s">
        <v>75</v>
      </c>
      <c r="N280" s="425"/>
      <c r="O280" s="425"/>
      <c r="P280" s="426"/>
    </row>
    <row r="281" spans="1:16" s="427" customFormat="1" ht="47.25" x14ac:dyDescent="0.25">
      <c r="A281" s="455">
        <v>148</v>
      </c>
      <c r="B281" s="455" t="s">
        <v>1111</v>
      </c>
      <c r="C281" s="455" t="s">
        <v>1398</v>
      </c>
      <c r="D281" s="455" t="s">
        <v>74</v>
      </c>
      <c r="E281" s="190">
        <v>300</v>
      </c>
      <c r="F281" s="455" t="s">
        <v>1399</v>
      </c>
      <c r="G281" s="455" t="s">
        <v>1587</v>
      </c>
      <c r="H281" s="455" t="s">
        <v>1844</v>
      </c>
      <c r="I281" s="457" t="s">
        <v>26</v>
      </c>
      <c r="J281" s="457">
        <v>10.63</v>
      </c>
      <c r="K281" s="457" t="s">
        <v>26</v>
      </c>
      <c r="L281" s="457" t="s">
        <v>26</v>
      </c>
      <c r="M281" s="455" t="s">
        <v>75</v>
      </c>
      <c r="N281" s="425"/>
      <c r="O281" s="425"/>
      <c r="P281" s="426"/>
    </row>
    <row r="282" spans="1:16" s="427" customFormat="1" ht="47.25" x14ac:dyDescent="0.25">
      <c r="A282" s="455">
        <v>149</v>
      </c>
      <c r="B282" s="455" t="s">
        <v>1111</v>
      </c>
      <c r="C282" s="455" t="s">
        <v>1400</v>
      </c>
      <c r="D282" s="455" t="s">
        <v>74</v>
      </c>
      <c r="E282" s="190">
        <v>400</v>
      </c>
      <c r="F282" s="455" t="s">
        <v>1401</v>
      </c>
      <c r="G282" s="455" t="s">
        <v>380</v>
      </c>
      <c r="H282" s="455" t="s">
        <v>1567</v>
      </c>
      <c r="I282" s="457" t="s">
        <v>26</v>
      </c>
      <c r="J282" s="419">
        <v>12.59</v>
      </c>
      <c r="K282" s="457" t="s">
        <v>26</v>
      </c>
      <c r="L282" s="457" t="s">
        <v>26</v>
      </c>
      <c r="M282" s="455" t="s">
        <v>75</v>
      </c>
      <c r="N282" s="425"/>
      <c r="O282" s="425"/>
      <c r="P282" s="426"/>
    </row>
    <row r="283" spans="1:16" s="427" customFormat="1" ht="110.25" x14ac:dyDescent="0.25">
      <c r="A283" s="455">
        <v>150</v>
      </c>
      <c r="B283" s="455" t="s">
        <v>1111</v>
      </c>
      <c r="C283" s="455" t="s">
        <v>1402</v>
      </c>
      <c r="D283" s="455" t="s">
        <v>74</v>
      </c>
      <c r="E283" s="190">
        <v>87000</v>
      </c>
      <c r="F283" s="455" t="s">
        <v>1140</v>
      </c>
      <c r="G283" s="455" t="s">
        <v>2024</v>
      </c>
      <c r="H283" s="455" t="s">
        <v>2037</v>
      </c>
      <c r="I283" s="457" t="s">
        <v>26</v>
      </c>
      <c r="J283" s="457">
        <f>P283</f>
        <v>792.83191329207762</v>
      </c>
      <c r="K283" s="457" t="s">
        <v>26</v>
      </c>
      <c r="L283" s="457" t="s">
        <v>26</v>
      </c>
      <c r="M283" s="455" t="s">
        <v>75</v>
      </c>
      <c r="N283" s="425">
        <v>45065686</v>
      </c>
      <c r="O283" s="432">
        <v>410684.06959999999</v>
      </c>
      <c r="P283" s="426">
        <f t="shared" ref="P283" si="13">(O283/N283)*E283</f>
        <v>792.83191329207762</v>
      </c>
    </row>
    <row r="284" spans="1:16" s="427" customFormat="1" ht="47.25" x14ac:dyDescent="0.25">
      <c r="A284" s="455">
        <v>151</v>
      </c>
      <c r="B284" s="455" t="s">
        <v>1111</v>
      </c>
      <c r="C284" s="455" t="s">
        <v>1561</v>
      </c>
      <c r="D284" s="455" t="s">
        <v>74</v>
      </c>
      <c r="E284" s="190">
        <v>372</v>
      </c>
      <c r="F284" s="455" t="s">
        <v>1408</v>
      </c>
      <c r="G284" s="455" t="s">
        <v>1560</v>
      </c>
      <c r="H284" s="455" t="s">
        <v>1559</v>
      </c>
      <c r="I284" s="457" t="s">
        <v>26</v>
      </c>
      <c r="J284" s="419">
        <v>388.66</v>
      </c>
      <c r="K284" s="457" t="s">
        <v>26</v>
      </c>
      <c r="L284" s="457" t="s">
        <v>26</v>
      </c>
      <c r="M284" s="455" t="s">
        <v>75</v>
      </c>
      <c r="N284" s="425"/>
      <c r="O284" s="425"/>
      <c r="P284" s="426"/>
    </row>
    <row r="285" spans="1:16" s="427" customFormat="1" ht="63" x14ac:dyDescent="0.25">
      <c r="A285" s="455">
        <v>152</v>
      </c>
      <c r="B285" s="455" t="s">
        <v>1111</v>
      </c>
      <c r="C285" s="455" t="s">
        <v>1404</v>
      </c>
      <c r="D285" s="455" t="s">
        <v>74</v>
      </c>
      <c r="E285" s="190">
        <v>165400</v>
      </c>
      <c r="F285" s="455" t="s">
        <v>1411</v>
      </c>
      <c r="G285" s="455" t="s">
        <v>1555</v>
      </c>
      <c r="H285" s="455" t="s">
        <v>1556</v>
      </c>
      <c r="I285" s="457" t="s">
        <v>26</v>
      </c>
      <c r="J285" s="419">
        <v>277.87200000000001</v>
      </c>
      <c r="K285" s="457" t="s">
        <v>26</v>
      </c>
      <c r="L285" s="457" t="s">
        <v>26</v>
      </c>
      <c r="M285" s="455" t="s">
        <v>75</v>
      </c>
      <c r="N285" s="425"/>
      <c r="O285" s="425"/>
      <c r="P285" s="426"/>
    </row>
    <row r="286" spans="1:16" s="427" customFormat="1" ht="126" x14ac:dyDescent="0.25">
      <c r="A286" s="455">
        <v>153</v>
      </c>
      <c r="B286" s="455" t="s">
        <v>1111</v>
      </c>
      <c r="C286" s="455" t="s">
        <v>1133</v>
      </c>
      <c r="D286" s="455" t="s">
        <v>74</v>
      </c>
      <c r="E286" s="190">
        <v>29460</v>
      </c>
      <c r="F286" s="455" t="s">
        <v>1412</v>
      </c>
      <c r="G286" s="455" t="s">
        <v>1551</v>
      </c>
      <c r="H286" s="455" t="s">
        <v>1552</v>
      </c>
      <c r="I286" s="457" t="s">
        <v>26</v>
      </c>
      <c r="J286" s="467">
        <v>2760.11</v>
      </c>
      <c r="K286" s="457" t="s">
        <v>26</v>
      </c>
      <c r="L286" s="457" t="s">
        <v>26</v>
      </c>
      <c r="M286" s="455" t="s">
        <v>75</v>
      </c>
      <c r="N286" s="425"/>
      <c r="O286" s="425"/>
      <c r="P286" s="426"/>
    </row>
    <row r="287" spans="1:16" s="427" customFormat="1" ht="126" x14ac:dyDescent="0.25">
      <c r="A287" s="455">
        <v>154</v>
      </c>
      <c r="B287" s="455" t="s">
        <v>1111</v>
      </c>
      <c r="C287" s="455" t="s">
        <v>1413</v>
      </c>
      <c r="D287" s="455" t="s">
        <v>74</v>
      </c>
      <c r="E287" s="190">
        <v>599</v>
      </c>
      <c r="F287" s="455" t="s">
        <v>1414</v>
      </c>
      <c r="G287" s="455" t="s">
        <v>1554</v>
      </c>
      <c r="H287" s="455" t="s">
        <v>1553</v>
      </c>
      <c r="I287" s="457" t="s">
        <v>26</v>
      </c>
      <c r="J287" s="457">
        <v>599.95000000000005</v>
      </c>
      <c r="K287" s="457" t="s">
        <v>26</v>
      </c>
      <c r="L287" s="457" t="s">
        <v>26</v>
      </c>
      <c r="M287" s="455" t="s">
        <v>75</v>
      </c>
      <c r="N287" s="425"/>
      <c r="O287" s="425"/>
      <c r="P287" s="426"/>
    </row>
    <row r="288" spans="1:16" s="427" customFormat="1" ht="126" x14ac:dyDescent="0.25">
      <c r="A288" s="455">
        <v>155</v>
      </c>
      <c r="B288" s="455" t="s">
        <v>1111</v>
      </c>
      <c r="C288" s="455" t="s">
        <v>2120</v>
      </c>
      <c r="D288" s="455" t="s">
        <v>74</v>
      </c>
      <c r="E288" s="190">
        <v>546</v>
      </c>
      <c r="F288" s="455" t="s">
        <v>1415</v>
      </c>
      <c r="G288" s="455" t="s">
        <v>1544</v>
      </c>
      <c r="H288" s="455" t="s">
        <v>1543</v>
      </c>
      <c r="I288" s="457" t="s">
        <v>26</v>
      </c>
      <c r="J288" s="419">
        <v>585.80999999999995</v>
      </c>
      <c r="K288" s="457" t="s">
        <v>26</v>
      </c>
      <c r="L288" s="457" t="s">
        <v>26</v>
      </c>
      <c r="M288" s="455" t="s">
        <v>75</v>
      </c>
      <c r="N288" s="425"/>
      <c r="O288" s="425"/>
      <c r="P288" s="426"/>
    </row>
    <row r="289" spans="1:16" s="427" customFormat="1" ht="126" x14ac:dyDescent="0.25">
      <c r="A289" s="455">
        <v>156</v>
      </c>
      <c r="B289" s="455" t="s">
        <v>1111</v>
      </c>
      <c r="C289" s="455" t="s">
        <v>1417</v>
      </c>
      <c r="D289" s="455" t="s">
        <v>74</v>
      </c>
      <c r="E289" s="190">
        <v>14723</v>
      </c>
      <c r="F289" s="455" t="s">
        <v>1418</v>
      </c>
      <c r="G289" s="455" t="s">
        <v>1542</v>
      </c>
      <c r="H289" s="455" t="s">
        <v>1541</v>
      </c>
      <c r="I289" s="457" t="s">
        <v>26</v>
      </c>
      <c r="J289" s="419">
        <v>13137.03844</v>
      </c>
      <c r="K289" s="457" t="s">
        <v>26</v>
      </c>
      <c r="L289" s="457" t="s">
        <v>26</v>
      </c>
      <c r="M289" s="455" t="s">
        <v>75</v>
      </c>
      <c r="N289" s="425"/>
      <c r="O289" s="425"/>
      <c r="P289" s="426"/>
    </row>
    <row r="290" spans="1:16" s="427" customFormat="1" ht="126" x14ac:dyDescent="0.25">
      <c r="A290" s="455">
        <v>157</v>
      </c>
      <c r="B290" s="455" t="s">
        <v>1111</v>
      </c>
      <c r="C290" s="455" t="s">
        <v>1549</v>
      </c>
      <c r="D290" s="455" t="s">
        <v>74</v>
      </c>
      <c r="E290" s="190">
        <v>4457</v>
      </c>
      <c r="F290" s="455" t="s">
        <v>1419</v>
      </c>
      <c r="G290" s="455" t="s">
        <v>1542</v>
      </c>
      <c r="H290" s="455" t="s">
        <v>1719</v>
      </c>
      <c r="I290" s="457" t="s">
        <v>26</v>
      </c>
      <c r="J290" s="419">
        <v>3976.8919599999999</v>
      </c>
      <c r="K290" s="457" t="s">
        <v>26</v>
      </c>
      <c r="L290" s="457" t="s">
        <v>26</v>
      </c>
      <c r="M290" s="455" t="s">
        <v>75</v>
      </c>
      <c r="N290" s="425"/>
      <c r="O290" s="425"/>
      <c r="P290" s="426"/>
    </row>
    <row r="291" spans="1:16" s="427" customFormat="1" ht="47.25" x14ac:dyDescent="0.25">
      <c r="A291" s="455">
        <v>158</v>
      </c>
      <c r="B291" s="455" t="s">
        <v>1111</v>
      </c>
      <c r="C291" s="455" t="s">
        <v>1991</v>
      </c>
      <c r="D291" s="455" t="s">
        <v>74</v>
      </c>
      <c r="E291" s="190">
        <v>1100</v>
      </c>
      <c r="F291" s="455" t="s">
        <v>1992</v>
      </c>
      <c r="G291" s="42" t="s">
        <v>1993</v>
      </c>
      <c r="H291" s="455" t="s">
        <v>1994</v>
      </c>
      <c r="I291" s="457" t="s">
        <v>26</v>
      </c>
      <c r="J291" s="467">
        <v>38.984000000000002</v>
      </c>
      <c r="K291" s="457" t="s">
        <v>26</v>
      </c>
      <c r="L291" s="457" t="s">
        <v>26</v>
      </c>
      <c r="M291" s="455" t="s">
        <v>75</v>
      </c>
      <c r="N291" s="425"/>
      <c r="O291" s="425"/>
      <c r="P291" s="426"/>
    </row>
    <row r="292" spans="1:16" s="427" customFormat="1" ht="31.5" x14ac:dyDescent="0.25">
      <c r="A292" s="455">
        <v>159</v>
      </c>
      <c r="B292" s="455" t="s">
        <v>1111</v>
      </c>
      <c r="C292" s="455" t="s">
        <v>1995</v>
      </c>
      <c r="D292" s="455" t="s">
        <v>74</v>
      </c>
      <c r="E292" s="190">
        <v>8</v>
      </c>
      <c r="F292" s="455" t="s">
        <v>1996</v>
      </c>
      <c r="G292" s="455" t="s">
        <v>1997</v>
      </c>
      <c r="H292" s="455" t="s">
        <v>1998</v>
      </c>
      <c r="I292" s="457" t="s">
        <v>26</v>
      </c>
      <c r="J292" s="419">
        <v>0.01</v>
      </c>
      <c r="K292" s="457"/>
      <c r="L292" s="457"/>
      <c r="M292" s="455"/>
      <c r="N292" s="425" t="s">
        <v>624</v>
      </c>
      <c r="O292" s="425"/>
      <c r="P292" s="426"/>
    </row>
    <row r="293" spans="1:16" s="427" customFormat="1" ht="47.25" x14ac:dyDescent="0.25">
      <c r="A293" s="455">
        <v>160</v>
      </c>
      <c r="B293" s="455" t="s">
        <v>1111</v>
      </c>
      <c r="C293" s="455" t="s">
        <v>1999</v>
      </c>
      <c r="D293" s="455" t="s">
        <v>74</v>
      </c>
      <c r="E293" s="190">
        <v>1062</v>
      </c>
      <c r="F293" s="455" t="s">
        <v>2000</v>
      </c>
      <c r="G293" s="455" t="s">
        <v>2001</v>
      </c>
      <c r="H293" s="455" t="s">
        <v>2002</v>
      </c>
      <c r="I293" s="457" t="s">
        <v>26</v>
      </c>
      <c r="J293" s="419">
        <v>37.637279999999997</v>
      </c>
      <c r="K293" s="457" t="s">
        <v>26</v>
      </c>
      <c r="L293" s="457" t="s">
        <v>26</v>
      </c>
      <c r="M293" s="455" t="s">
        <v>75</v>
      </c>
      <c r="N293" s="425"/>
      <c r="O293" s="425"/>
      <c r="P293" s="426"/>
    </row>
    <row r="294" spans="1:16" s="427" customFormat="1" ht="47.25" x14ac:dyDescent="0.25">
      <c r="A294" s="455">
        <v>161</v>
      </c>
      <c r="B294" s="455" t="s">
        <v>1111</v>
      </c>
      <c r="C294" s="455" t="s">
        <v>2003</v>
      </c>
      <c r="D294" s="455" t="s">
        <v>74</v>
      </c>
      <c r="E294" s="190">
        <v>40331</v>
      </c>
      <c r="F294" s="455" t="s">
        <v>2004</v>
      </c>
      <c r="G294" s="455" t="s">
        <v>2005</v>
      </c>
      <c r="H294" s="455" t="s">
        <v>2006</v>
      </c>
      <c r="I294" s="457" t="s">
        <v>26</v>
      </c>
      <c r="J294" s="467">
        <v>40931.931900000003</v>
      </c>
      <c r="K294" s="457" t="s">
        <v>26</v>
      </c>
      <c r="L294" s="457" t="s">
        <v>26</v>
      </c>
      <c r="M294" s="455" t="s">
        <v>75</v>
      </c>
      <c r="N294" s="425" t="s">
        <v>2129</v>
      </c>
      <c r="O294" s="425"/>
      <c r="P294" s="426"/>
    </row>
    <row r="295" spans="1:16" s="427" customFormat="1" ht="78.75" x14ac:dyDescent="0.25">
      <c r="A295" s="455">
        <v>162</v>
      </c>
      <c r="B295" s="455" t="s">
        <v>1111</v>
      </c>
      <c r="C295" s="455" t="s">
        <v>2007</v>
      </c>
      <c r="D295" s="455" t="s">
        <v>74</v>
      </c>
      <c r="E295" s="190">
        <v>721800</v>
      </c>
      <c r="F295" s="455" t="s">
        <v>2008</v>
      </c>
      <c r="G295" s="455" t="s">
        <v>2009</v>
      </c>
      <c r="H295" s="455" t="s">
        <v>2010</v>
      </c>
      <c r="I295" s="457" t="s">
        <v>26</v>
      </c>
      <c r="J295" s="419">
        <v>8144.5425999999998</v>
      </c>
      <c r="K295" s="457" t="s">
        <v>26</v>
      </c>
      <c r="L295" s="457" t="s">
        <v>26</v>
      </c>
      <c r="M295" s="455" t="s">
        <v>246</v>
      </c>
      <c r="N295" s="425" t="s">
        <v>2244</v>
      </c>
      <c r="O295" s="425"/>
      <c r="P295" s="426"/>
    </row>
    <row r="296" spans="1:16" s="427" customFormat="1" ht="47.25" x14ac:dyDescent="0.25">
      <c r="A296" s="455">
        <v>163</v>
      </c>
      <c r="B296" s="455" t="s">
        <v>1111</v>
      </c>
      <c r="C296" s="455" t="s">
        <v>2003</v>
      </c>
      <c r="D296" s="455" t="s">
        <v>74</v>
      </c>
      <c r="E296" s="190">
        <v>892</v>
      </c>
      <c r="F296" s="455" t="s">
        <v>2011</v>
      </c>
      <c r="G296" s="455" t="s">
        <v>2012</v>
      </c>
      <c r="H296" s="455" t="s">
        <v>2006</v>
      </c>
      <c r="I296" s="457" t="s">
        <v>26</v>
      </c>
      <c r="J296" s="419">
        <v>905.29</v>
      </c>
      <c r="K296" s="457" t="s">
        <v>26</v>
      </c>
      <c r="L296" s="457" t="s">
        <v>26</v>
      </c>
      <c r="M296" s="455" t="s">
        <v>75</v>
      </c>
      <c r="N296" s="425"/>
      <c r="O296" s="425"/>
      <c r="P296" s="426"/>
    </row>
    <row r="297" spans="1:16" s="427" customFormat="1" ht="31.5" x14ac:dyDescent="0.25">
      <c r="A297" s="455">
        <v>164</v>
      </c>
      <c r="B297" s="455" t="s">
        <v>1111</v>
      </c>
      <c r="C297" s="455" t="s">
        <v>2134</v>
      </c>
      <c r="D297" s="455" t="s">
        <v>74</v>
      </c>
      <c r="E297" s="190">
        <v>500</v>
      </c>
      <c r="F297" s="455" t="s">
        <v>2135</v>
      </c>
      <c r="G297" s="42">
        <v>43061</v>
      </c>
      <c r="H297" s="455" t="s">
        <v>2137</v>
      </c>
      <c r="I297" s="457"/>
      <c r="J297" s="419">
        <v>36.15</v>
      </c>
      <c r="K297" s="457"/>
      <c r="L297" s="457"/>
      <c r="M297" s="455" t="s">
        <v>2136</v>
      </c>
      <c r="N297" s="425"/>
      <c r="O297" s="425"/>
      <c r="P297" s="426"/>
    </row>
    <row r="298" spans="1:16" s="427" customFormat="1" ht="94.5" x14ac:dyDescent="0.25">
      <c r="A298" s="455">
        <v>165</v>
      </c>
      <c r="B298" s="455" t="s">
        <v>1111</v>
      </c>
      <c r="C298" s="455" t="s">
        <v>2134</v>
      </c>
      <c r="D298" s="455" t="s">
        <v>74</v>
      </c>
      <c r="E298" s="190">
        <v>556.46</v>
      </c>
      <c r="F298" s="455" t="s">
        <v>2237</v>
      </c>
      <c r="G298" s="42">
        <v>43399</v>
      </c>
      <c r="H298" s="455" t="s">
        <v>1557</v>
      </c>
      <c r="I298" s="457"/>
      <c r="J298" s="419">
        <v>2.9325399999999999</v>
      </c>
      <c r="K298" s="457"/>
      <c r="L298" s="457"/>
      <c r="M298" s="455" t="s">
        <v>2136</v>
      </c>
      <c r="N298" s="425"/>
      <c r="O298" s="425"/>
      <c r="P298" s="426"/>
    </row>
    <row r="299" spans="1:16" s="427" customFormat="1" ht="47.25" x14ac:dyDescent="0.25">
      <c r="A299" s="455">
        <v>166</v>
      </c>
      <c r="B299" s="455" t="s">
        <v>1111</v>
      </c>
      <c r="C299" s="455" t="s">
        <v>2148</v>
      </c>
      <c r="D299" s="455" t="s">
        <v>74</v>
      </c>
      <c r="E299" s="190">
        <v>400</v>
      </c>
      <c r="F299" s="455" t="s">
        <v>2149</v>
      </c>
      <c r="G299" s="42">
        <v>43223</v>
      </c>
      <c r="H299" s="455" t="s">
        <v>1559</v>
      </c>
      <c r="I299" s="457"/>
      <c r="J299" s="419">
        <v>0</v>
      </c>
      <c r="K299" s="457"/>
      <c r="L299" s="457"/>
      <c r="M299" s="455" t="s">
        <v>2136</v>
      </c>
      <c r="N299" s="425"/>
      <c r="O299" s="425"/>
      <c r="P299" s="426"/>
    </row>
    <row r="300" spans="1:16" s="427" customFormat="1" ht="94.5" x14ac:dyDescent="0.25">
      <c r="A300" s="455">
        <v>167</v>
      </c>
      <c r="B300" s="455" t="s">
        <v>1111</v>
      </c>
      <c r="C300" s="455" t="s">
        <v>2220</v>
      </c>
      <c r="D300" s="455" t="s">
        <v>74</v>
      </c>
      <c r="E300" s="190">
        <v>6938</v>
      </c>
      <c r="F300" s="455" t="s">
        <v>2178</v>
      </c>
      <c r="G300" s="42">
        <v>43360</v>
      </c>
      <c r="H300" s="455" t="s">
        <v>1557</v>
      </c>
      <c r="I300" s="457"/>
      <c r="J300" s="419">
        <v>36.56326</v>
      </c>
      <c r="K300" s="457"/>
      <c r="L300" s="457"/>
      <c r="M300" s="455" t="s">
        <v>2136</v>
      </c>
      <c r="N300" s="425"/>
      <c r="O300" s="425"/>
      <c r="P300" s="426"/>
    </row>
    <row r="301" spans="1:16" s="427" customFormat="1" ht="94.5" x14ac:dyDescent="0.25">
      <c r="A301" s="455">
        <v>168</v>
      </c>
      <c r="B301" s="455" t="s">
        <v>1111</v>
      </c>
      <c r="C301" s="455" t="s">
        <v>2221</v>
      </c>
      <c r="D301" s="455" t="s">
        <v>74</v>
      </c>
      <c r="E301" s="190">
        <v>8874</v>
      </c>
      <c r="F301" s="455" t="s">
        <v>2222</v>
      </c>
      <c r="G301" s="42">
        <v>43383</v>
      </c>
      <c r="H301" s="455" t="s">
        <v>1557</v>
      </c>
      <c r="I301" s="457"/>
      <c r="J301" s="419">
        <v>46.765979999999999</v>
      </c>
      <c r="K301" s="457"/>
      <c r="L301" s="457"/>
      <c r="M301" s="455" t="s">
        <v>2136</v>
      </c>
      <c r="N301" s="425"/>
      <c r="O301" s="425"/>
      <c r="P301" s="426"/>
    </row>
    <row r="302" spans="1:16" s="427" customFormat="1" ht="110.25" x14ac:dyDescent="0.25">
      <c r="A302" s="455">
        <v>169</v>
      </c>
      <c r="B302" s="455" t="s">
        <v>1111</v>
      </c>
      <c r="C302" s="455" t="s">
        <v>2183</v>
      </c>
      <c r="D302" s="455" t="s">
        <v>74</v>
      </c>
      <c r="E302" s="190">
        <v>2141</v>
      </c>
      <c r="F302" s="455" t="s">
        <v>2184</v>
      </c>
      <c r="G302" s="42">
        <v>43363</v>
      </c>
      <c r="H302" s="455" t="s">
        <v>2185</v>
      </c>
      <c r="I302" s="457"/>
      <c r="J302" s="419">
        <v>1418.7978800000001</v>
      </c>
      <c r="K302" s="457"/>
      <c r="L302" s="457"/>
      <c r="M302" s="455" t="s">
        <v>2136</v>
      </c>
      <c r="N302" s="425"/>
      <c r="O302" s="425"/>
      <c r="P302" s="426"/>
    </row>
    <row r="303" spans="1:16" s="427" customFormat="1" ht="31.5" x14ac:dyDescent="0.25">
      <c r="A303" s="455">
        <v>170</v>
      </c>
      <c r="B303" s="455" t="s">
        <v>1111</v>
      </c>
      <c r="C303" s="455" t="s">
        <v>2138</v>
      </c>
      <c r="D303" s="455" t="s">
        <v>74</v>
      </c>
      <c r="E303" s="190">
        <v>281</v>
      </c>
      <c r="F303" s="455" t="s">
        <v>2139</v>
      </c>
      <c r="G303" s="42">
        <v>43207</v>
      </c>
      <c r="H303" s="455" t="s">
        <v>2140</v>
      </c>
      <c r="I303" s="457"/>
      <c r="J303" s="419">
        <v>46.68815</v>
      </c>
      <c r="K303" s="457"/>
      <c r="L303" s="457"/>
      <c r="M303" s="455" t="s">
        <v>2136</v>
      </c>
      <c r="N303" s="425"/>
      <c r="O303" s="425"/>
      <c r="P303" s="426"/>
    </row>
    <row r="304" spans="1:16" s="427" customFormat="1" ht="31.5" x14ac:dyDescent="0.25">
      <c r="A304" s="455">
        <v>171</v>
      </c>
      <c r="B304" s="455" t="s">
        <v>1111</v>
      </c>
      <c r="C304" s="455" t="s">
        <v>2138</v>
      </c>
      <c r="D304" s="455" t="s">
        <v>74</v>
      </c>
      <c r="E304" s="190">
        <v>5000</v>
      </c>
      <c r="F304" s="455" t="s">
        <v>2142</v>
      </c>
      <c r="G304" s="42">
        <v>43207</v>
      </c>
      <c r="H304" s="455" t="s">
        <v>2140</v>
      </c>
      <c r="I304" s="457"/>
      <c r="J304" s="419">
        <v>744.4</v>
      </c>
      <c r="K304" s="457"/>
      <c r="L304" s="457"/>
      <c r="M304" s="455" t="s">
        <v>2136</v>
      </c>
      <c r="N304" s="425"/>
      <c r="O304" s="425"/>
      <c r="P304" s="426"/>
    </row>
    <row r="305" spans="1:16" s="427" customFormat="1" ht="31.5" x14ac:dyDescent="0.25">
      <c r="A305" s="455">
        <v>172</v>
      </c>
      <c r="B305" s="455" t="s">
        <v>1111</v>
      </c>
      <c r="C305" s="455" t="s">
        <v>2138</v>
      </c>
      <c r="D305" s="455" t="s">
        <v>74</v>
      </c>
      <c r="E305" s="190">
        <v>3120</v>
      </c>
      <c r="F305" s="455" t="s">
        <v>2141</v>
      </c>
      <c r="G305" s="42">
        <v>43207</v>
      </c>
      <c r="H305" s="455" t="s">
        <v>2140</v>
      </c>
      <c r="I305" s="457"/>
      <c r="J305" s="419">
        <v>464.50560000000002</v>
      </c>
      <c r="K305" s="457"/>
      <c r="L305" s="457"/>
      <c r="M305" s="455" t="s">
        <v>2136</v>
      </c>
      <c r="N305" s="425"/>
      <c r="O305" s="425"/>
      <c r="P305" s="426"/>
    </row>
    <row r="306" spans="1:16" s="427" customFormat="1" ht="94.5" x14ac:dyDescent="0.25">
      <c r="A306" s="455">
        <v>173</v>
      </c>
      <c r="B306" s="455" t="s">
        <v>1111</v>
      </c>
      <c r="C306" s="455" t="s">
        <v>2194</v>
      </c>
      <c r="D306" s="455" t="s">
        <v>74</v>
      </c>
      <c r="E306" s="190">
        <v>400</v>
      </c>
      <c r="F306" s="455" t="s">
        <v>2195</v>
      </c>
      <c r="G306" s="42">
        <v>43371</v>
      </c>
      <c r="H306" s="455" t="s">
        <v>1557</v>
      </c>
      <c r="I306" s="457"/>
      <c r="J306" s="419">
        <v>43.636000000000003</v>
      </c>
      <c r="K306" s="457"/>
      <c r="L306" s="457"/>
      <c r="M306" s="455" t="s">
        <v>2136</v>
      </c>
      <c r="N306" s="425"/>
      <c r="O306" s="425"/>
      <c r="P306" s="426"/>
    </row>
    <row r="307" spans="1:16" s="427" customFormat="1" ht="94.5" x14ac:dyDescent="0.25">
      <c r="A307" s="455">
        <v>174</v>
      </c>
      <c r="B307" s="455" t="s">
        <v>1111</v>
      </c>
      <c r="C307" s="455" t="s">
        <v>2194</v>
      </c>
      <c r="D307" s="455" t="s">
        <v>74</v>
      </c>
      <c r="E307" s="190">
        <v>400</v>
      </c>
      <c r="F307" s="455" t="s">
        <v>2235</v>
      </c>
      <c r="G307" s="42">
        <v>43389</v>
      </c>
      <c r="H307" s="455" t="s">
        <v>1557</v>
      </c>
      <c r="I307" s="457"/>
      <c r="J307" s="419">
        <v>2.1080000000000001</v>
      </c>
      <c r="K307" s="457"/>
      <c r="L307" s="457"/>
      <c r="M307" s="455" t="s">
        <v>2136</v>
      </c>
      <c r="N307" s="425"/>
      <c r="O307" s="425"/>
      <c r="P307" s="426"/>
    </row>
    <row r="308" spans="1:16" s="427" customFormat="1" ht="94.5" x14ac:dyDescent="0.25">
      <c r="A308" s="455">
        <v>175</v>
      </c>
      <c r="B308" s="455" t="s">
        <v>1111</v>
      </c>
      <c r="C308" s="455" t="s">
        <v>2192</v>
      </c>
      <c r="D308" s="455" t="s">
        <v>74</v>
      </c>
      <c r="E308" s="190">
        <v>2000</v>
      </c>
      <c r="F308" s="455" t="s">
        <v>2193</v>
      </c>
      <c r="G308" s="42">
        <v>43367</v>
      </c>
      <c r="H308" s="455" t="s">
        <v>1557</v>
      </c>
      <c r="I308" s="457"/>
      <c r="J308" s="419">
        <v>0</v>
      </c>
      <c r="K308" s="457"/>
      <c r="L308" s="457"/>
      <c r="M308" s="455" t="s">
        <v>2136</v>
      </c>
      <c r="N308" s="425"/>
      <c r="O308" s="425"/>
      <c r="P308" s="426"/>
    </row>
    <row r="309" spans="1:16" s="427" customFormat="1" ht="94.5" x14ac:dyDescent="0.25">
      <c r="A309" s="455">
        <v>176</v>
      </c>
      <c r="B309" s="455" t="s">
        <v>1111</v>
      </c>
      <c r="C309" s="455" t="s">
        <v>2212</v>
      </c>
      <c r="D309" s="455" t="s">
        <v>74</v>
      </c>
      <c r="E309" s="190">
        <v>3678</v>
      </c>
      <c r="F309" s="455" t="s">
        <v>2213</v>
      </c>
      <c r="G309" s="42">
        <v>43377</v>
      </c>
      <c r="H309" s="455" t="s">
        <v>1557</v>
      </c>
      <c r="I309" s="457"/>
      <c r="J309" s="419">
        <v>19.38306</v>
      </c>
      <c r="K309" s="457"/>
      <c r="L309" s="457"/>
      <c r="M309" s="455" t="s">
        <v>2136</v>
      </c>
      <c r="N309" s="425"/>
      <c r="O309" s="425"/>
      <c r="P309" s="426"/>
    </row>
    <row r="310" spans="1:16" s="427" customFormat="1" ht="94.5" x14ac:dyDescent="0.25">
      <c r="A310" s="455">
        <v>177</v>
      </c>
      <c r="B310" s="455" t="s">
        <v>1111</v>
      </c>
      <c r="C310" s="455" t="s">
        <v>2212</v>
      </c>
      <c r="D310" s="455" t="s">
        <v>74</v>
      </c>
      <c r="E310" s="190">
        <v>510</v>
      </c>
      <c r="F310" s="455" t="s">
        <v>2243</v>
      </c>
      <c r="G310" s="42">
        <v>43377</v>
      </c>
      <c r="H310" s="455" t="s">
        <v>1557</v>
      </c>
      <c r="I310" s="457"/>
      <c r="J310" s="419">
        <v>47.634</v>
      </c>
      <c r="K310" s="457"/>
      <c r="L310" s="457"/>
      <c r="M310" s="455" t="s">
        <v>2136</v>
      </c>
      <c r="N310" s="425"/>
      <c r="O310" s="425"/>
      <c r="P310" s="426"/>
    </row>
    <row r="311" spans="1:16" s="427" customFormat="1" ht="63" x14ac:dyDescent="0.25">
      <c r="A311" s="455">
        <v>178</v>
      </c>
      <c r="B311" s="455" t="s">
        <v>1111</v>
      </c>
      <c r="C311" s="455" t="s">
        <v>2192</v>
      </c>
      <c r="D311" s="455" t="s">
        <v>74</v>
      </c>
      <c r="E311" s="190">
        <v>1200</v>
      </c>
      <c r="F311" s="455" t="s">
        <v>2216</v>
      </c>
      <c r="G311" s="42">
        <v>43381</v>
      </c>
      <c r="H311" s="455" t="s">
        <v>2217</v>
      </c>
      <c r="I311" s="457"/>
      <c r="J311" s="419">
        <v>6.3239999999999998</v>
      </c>
      <c r="K311" s="457"/>
      <c r="L311" s="457"/>
      <c r="M311" s="455" t="s">
        <v>2136</v>
      </c>
      <c r="N311" s="425"/>
      <c r="O311" s="425"/>
      <c r="P311" s="426"/>
    </row>
    <row r="312" spans="1:16" s="427" customFormat="1" ht="94.5" x14ac:dyDescent="0.25">
      <c r="A312" s="455">
        <v>179</v>
      </c>
      <c r="B312" s="455" t="s">
        <v>1111</v>
      </c>
      <c r="C312" s="455" t="s">
        <v>2206</v>
      </c>
      <c r="D312" s="455" t="s">
        <v>74</v>
      </c>
      <c r="E312" s="190">
        <v>625</v>
      </c>
      <c r="F312" s="455" t="s">
        <v>2207</v>
      </c>
      <c r="G312" s="42">
        <v>43377</v>
      </c>
      <c r="H312" s="455" t="s">
        <v>1557</v>
      </c>
      <c r="I312" s="457"/>
      <c r="J312" s="419">
        <v>3.2937500000000002</v>
      </c>
      <c r="K312" s="457"/>
      <c r="L312" s="457"/>
      <c r="M312" s="455" t="s">
        <v>2136</v>
      </c>
      <c r="N312" s="425"/>
      <c r="O312" s="425"/>
      <c r="P312" s="426"/>
    </row>
    <row r="313" spans="1:16" s="427" customFormat="1" ht="94.5" x14ac:dyDescent="0.25">
      <c r="A313" s="455">
        <v>180</v>
      </c>
      <c r="B313" s="455" t="s">
        <v>1111</v>
      </c>
      <c r="C313" s="455" t="s">
        <v>2206</v>
      </c>
      <c r="D313" s="455" t="s">
        <v>74</v>
      </c>
      <c r="E313" s="190">
        <v>2000</v>
      </c>
      <c r="F313" s="455" t="s">
        <v>2209</v>
      </c>
      <c r="G313" s="42">
        <v>43377</v>
      </c>
      <c r="H313" s="455" t="s">
        <v>1557</v>
      </c>
      <c r="I313" s="457"/>
      <c r="J313" s="419">
        <v>307.95999999999998</v>
      </c>
      <c r="K313" s="457"/>
      <c r="L313" s="457"/>
      <c r="M313" s="455" t="s">
        <v>2136</v>
      </c>
      <c r="N313" s="425"/>
      <c r="O313" s="425"/>
      <c r="P313" s="426"/>
    </row>
    <row r="314" spans="1:16" s="427" customFormat="1" ht="94.5" x14ac:dyDescent="0.25">
      <c r="A314" s="455">
        <v>181</v>
      </c>
      <c r="B314" s="455" t="s">
        <v>1111</v>
      </c>
      <c r="C314" s="455" t="s">
        <v>2200</v>
      </c>
      <c r="D314" s="455" t="s">
        <v>74</v>
      </c>
      <c r="E314" s="190">
        <v>5059</v>
      </c>
      <c r="F314" s="455" t="s">
        <v>2201</v>
      </c>
      <c r="G314" s="42">
        <v>43371</v>
      </c>
      <c r="H314" s="455" t="s">
        <v>1557</v>
      </c>
      <c r="I314" s="457"/>
      <c r="J314" s="419">
        <v>213.28744</v>
      </c>
      <c r="K314" s="457"/>
      <c r="L314" s="457"/>
      <c r="M314" s="455" t="s">
        <v>2136</v>
      </c>
      <c r="N314" s="425"/>
      <c r="O314" s="425"/>
      <c r="P314" s="426"/>
    </row>
    <row r="315" spans="1:16" s="427" customFormat="1" ht="94.5" x14ac:dyDescent="0.25">
      <c r="A315" s="455">
        <v>182</v>
      </c>
      <c r="B315" s="455" t="s">
        <v>1111</v>
      </c>
      <c r="C315" s="455" t="s">
        <v>2181</v>
      </c>
      <c r="D315" s="455" t="s">
        <v>74</v>
      </c>
      <c r="E315" s="190">
        <v>1700</v>
      </c>
      <c r="F315" s="455" t="s">
        <v>2182</v>
      </c>
      <c r="G315" s="42">
        <v>43361</v>
      </c>
      <c r="H315" s="455" t="s">
        <v>1557</v>
      </c>
      <c r="I315" s="457"/>
      <c r="J315" s="419">
        <v>8.9589999999999996</v>
      </c>
      <c r="K315" s="457"/>
      <c r="L315" s="457"/>
      <c r="M315" s="455" t="s">
        <v>2136</v>
      </c>
      <c r="N315" s="425"/>
      <c r="O315" s="425"/>
      <c r="P315" s="426"/>
    </row>
    <row r="316" spans="1:16" s="427" customFormat="1" ht="94.5" x14ac:dyDescent="0.25">
      <c r="A316" s="455">
        <v>183</v>
      </c>
      <c r="B316" s="455" t="s">
        <v>1111</v>
      </c>
      <c r="C316" s="455" t="s">
        <v>2181</v>
      </c>
      <c r="D316" s="455" t="s">
        <v>74</v>
      </c>
      <c r="E316" s="190">
        <v>2327</v>
      </c>
      <c r="F316" s="455" t="s">
        <v>2189</v>
      </c>
      <c r="G316" s="42">
        <v>43389</v>
      </c>
      <c r="H316" s="455" t="s">
        <v>1557</v>
      </c>
      <c r="I316" s="457"/>
      <c r="J316" s="419">
        <v>12.26329</v>
      </c>
      <c r="K316" s="457"/>
      <c r="L316" s="457"/>
      <c r="M316" s="455" t="s">
        <v>2136</v>
      </c>
      <c r="N316" s="425"/>
      <c r="O316" s="425"/>
      <c r="P316" s="426"/>
    </row>
    <row r="317" spans="1:16" s="427" customFormat="1" ht="94.5" x14ac:dyDescent="0.25">
      <c r="A317" s="455">
        <v>184</v>
      </c>
      <c r="B317" s="455" t="s">
        <v>1111</v>
      </c>
      <c r="C317" s="455" t="s">
        <v>2230</v>
      </c>
      <c r="D317" s="455" t="s">
        <v>74</v>
      </c>
      <c r="E317" s="190">
        <v>995</v>
      </c>
      <c r="F317" s="455" t="s">
        <v>2231</v>
      </c>
      <c r="G317" s="42">
        <v>43389</v>
      </c>
      <c r="H317" s="455" t="s">
        <v>1557</v>
      </c>
      <c r="I317" s="457"/>
      <c r="J317" s="457">
        <v>52.595700000000001</v>
      </c>
      <c r="K317" s="457"/>
      <c r="L317" s="457"/>
      <c r="M317" s="455" t="s">
        <v>2136</v>
      </c>
      <c r="N317" s="425"/>
      <c r="O317" s="425"/>
      <c r="P317" s="426"/>
    </row>
    <row r="318" spans="1:16" s="427" customFormat="1" ht="94.5" x14ac:dyDescent="0.25">
      <c r="A318" s="455">
        <v>185</v>
      </c>
      <c r="B318" s="455" t="s">
        <v>1111</v>
      </c>
      <c r="C318" s="455" t="s">
        <v>2230</v>
      </c>
      <c r="D318" s="455" t="s">
        <v>74</v>
      </c>
      <c r="E318" s="190">
        <v>930</v>
      </c>
      <c r="F318" s="455" t="s">
        <v>2233</v>
      </c>
      <c r="G318" s="42">
        <v>43389</v>
      </c>
      <c r="H318" s="455" t="s">
        <v>1557</v>
      </c>
      <c r="I318" s="457"/>
      <c r="J318" s="419">
        <v>49.159799999999997</v>
      </c>
      <c r="K318" s="457"/>
      <c r="L318" s="457"/>
      <c r="M318" s="455" t="s">
        <v>2136</v>
      </c>
      <c r="N318" s="425"/>
      <c r="O318" s="425"/>
      <c r="P318" s="426"/>
    </row>
    <row r="319" spans="1:16" s="427" customFormat="1" ht="94.5" x14ac:dyDescent="0.25">
      <c r="A319" s="455">
        <v>186</v>
      </c>
      <c r="B319" s="455" t="s">
        <v>1111</v>
      </c>
      <c r="C319" s="455" t="s">
        <v>2227</v>
      </c>
      <c r="D319" s="455" t="s">
        <v>74</v>
      </c>
      <c r="E319" s="190">
        <v>4328</v>
      </c>
      <c r="F319" s="455" t="s">
        <v>2228</v>
      </c>
      <c r="G319" s="42">
        <v>43388</v>
      </c>
      <c r="H319" s="455" t="s">
        <v>1557</v>
      </c>
      <c r="I319" s="457"/>
      <c r="J319" s="419">
        <v>0</v>
      </c>
      <c r="K319" s="457"/>
      <c r="L319" s="457"/>
      <c r="M319" s="455" t="s">
        <v>2136</v>
      </c>
      <c r="N319" s="425"/>
      <c r="O319" s="425"/>
      <c r="P319" s="426"/>
    </row>
    <row r="320" spans="1:16" s="427" customFormat="1" ht="94.5" x14ac:dyDescent="0.25">
      <c r="A320" s="455">
        <v>187</v>
      </c>
      <c r="B320" s="455" t="s">
        <v>1111</v>
      </c>
      <c r="C320" s="455" t="s">
        <v>2188</v>
      </c>
      <c r="D320" s="455" t="s">
        <v>74</v>
      </c>
      <c r="E320" s="190">
        <v>349</v>
      </c>
      <c r="F320" s="455" t="s">
        <v>2190</v>
      </c>
      <c r="G320" s="42">
        <v>43367</v>
      </c>
      <c r="H320" s="455" t="s">
        <v>1557</v>
      </c>
      <c r="I320" s="457"/>
      <c r="J320" s="467">
        <v>1.8392299999999999</v>
      </c>
      <c r="K320" s="457"/>
      <c r="L320" s="457"/>
      <c r="M320" s="455" t="s">
        <v>2136</v>
      </c>
      <c r="N320" s="425"/>
      <c r="O320" s="425"/>
      <c r="P320" s="426"/>
    </row>
    <row r="321" spans="1:16" s="427" customFormat="1" ht="78.75" x14ac:dyDescent="0.25">
      <c r="A321" s="455">
        <v>188</v>
      </c>
      <c r="B321" s="455" t="s">
        <v>1111</v>
      </c>
      <c r="C321" s="455" t="s">
        <v>2143</v>
      </c>
      <c r="D321" s="455" t="s">
        <v>74</v>
      </c>
      <c r="E321" s="190">
        <v>17131</v>
      </c>
      <c r="F321" s="455" t="s">
        <v>2144</v>
      </c>
      <c r="G321" s="42">
        <v>43217</v>
      </c>
      <c r="H321" s="455" t="s">
        <v>1642</v>
      </c>
      <c r="I321" s="457"/>
      <c r="J321" s="419">
        <v>17504.969730000001</v>
      </c>
      <c r="K321" s="457"/>
      <c r="L321" s="457"/>
      <c r="M321" s="455" t="s">
        <v>2245</v>
      </c>
      <c r="N321" s="425"/>
      <c r="O321" s="425"/>
      <c r="P321" s="426"/>
    </row>
    <row r="322" spans="1:16" s="427" customFormat="1" ht="31.5" x14ac:dyDescent="0.25">
      <c r="A322" s="455">
        <v>189</v>
      </c>
      <c r="B322" s="455" t="s">
        <v>1111</v>
      </c>
      <c r="C322" s="455" t="s">
        <v>2003</v>
      </c>
      <c r="D322" s="455" t="s">
        <v>74</v>
      </c>
      <c r="E322" s="190">
        <v>1742</v>
      </c>
      <c r="F322" s="455" t="s">
        <v>2150</v>
      </c>
      <c r="G322" s="42">
        <v>43304</v>
      </c>
      <c r="H322" s="455" t="s">
        <v>2151</v>
      </c>
      <c r="I322" s="457"/>
      <c r="J322" s="419">
        <v>1767.9558</v>
      </c>
      <c r="K322" s="457"/>
      <c r="L322" s="457"/>
      <c r="M322" s="455" t="s">
        <v>246</v>
      </c>
      <c r="N322" s="425"/>
      <c r="O322" s="425"/>
      <c r="P322" s="426"/>
    </row>
    <row r="323" spans="1:16" s="427" customFormat="1" ht="78.75" x14ac:dyDescent="0.25">
      <c r="A323" s="455">
        <v>190</v>
      </c>
      <c r="B323" s="455" t="s">
        <v>1111</v>
      </c>
      <c r="C323" s="455" t="s">
        <v>2154</v>
      </c>
      <c r="D323" s="455" t="s">
        <v>74</v>
      </c>
      <c r="E323" s="190">
        <v>6557</v>
      </c>
      <c r="F323" s="455" t="s">
        <v>2156</v>
      </c>
      <c r="G323" s="42">
        <v>43304</v>
      </c>
      <c r="H323" s="455" t="s">
        <v>1642</v>
      </c>
      <c r="I323" s="457"/>
      <c r="J323" s="419">
        <v>4402.3042299999997</v>
      </c>
      <c r="K323" s="457"/>
      <c r="L323" s="457"/>
      <c r="M323" s="455" t="s">
        <v>2136</v>
      </c>
      <c r="N323" s="425"/>
      <c r="O323" s="425"/>
      <c r="P323" s="426"/>
    </row>
    <row r="324" spans="1:16" s="427" customFormat="1" ht="78.75" x14ac:dyDescent="0.25">
      <c r="A324" s="455">
        <v>191</v>
      </c>
      <c r="B324" s="455" t="s">
        <v>1111</v>
      </c>
      <c r="C324" s="455" t="s">
        <v>2164</v>
      </c>
      <c r="D324" s="455" t="s">
        <v>74</v>
      </c>
      <c r="E324" s="190">
        <v>3683</v>
      </c>
      <c r="F324" s="455" t="s">
        <v>2165</v>
      </c>
      <c r="G324" s="42">
        <v>43312</v>
      </c>
      <c r="H324" s="455" t="s">
        <v>1642</v>
      </c>
      <c r="I324" s="457"/>
      <c r="J324" s="419">
        <v>19.409410000000001</v>
      </c>
      <c r="K324" s="457"/>
      <c r="L324" s="457"/>
      <c r="M324" s="455" t="s">
        <v>2136</v>
      </c>
      <c r="N324" s="425"/>
      <c r="O324" s="425"/>
      <c r="P324" s="426"/>
    </row>
    <row r="325" spans="1:16" s="427" customFormat="1" ht="29.25" customHeight="1" x14ac:dyDescent="0.25">
      <c r="A325" s="489"/>
      <c r="B325" s="424" t="s">
        <v>2747</v>
      </c>
      <c r="C325" s="489"/>
      <c r="D325" s="489"/>
      <c r="E325" s="190"/>
      <c r="F325" s="489"/>
      <c r="G325" s="42"/>
      <c r="H325" s="489"/>
      <c r="I325" s="488"/>
      <c r="J325" s="419"/>
      <c r="K325" s="488"/>
      <c r="L325" s="488"/>
      <c r="M325" s="489"/>
      <c r="N325" s="490"/>
      <c r="O325" s="490"/>
      <c r="P325" s="426"/>
    </row>
    <row r="326" spans="1:16" s="427" customFormat="1" ht="29.25" customHeight="1" x14ac:dyDescent="0.25">
      <c r="A326" s="489"/>
      <c r="B326" s="424" t="s">
        <v>2748</v>
      </c>
      <c r="C326" s="489"/>
      <c r="D326" s="489"/>
      <c r="E326" s="190"/>
      <c r="F326" s="489"/>
      <c r="G326" s="42"/>
      <c r="H326" s="489"/>
      <c r="I326" s="488"/>
      <c r="J326" s="419"/>
      <c r="K326" s="488"/>
      <c r="L326" s="488"/>
      <c r="M326" s="489"/>
      <c r="N326" s="490"/>
      <c r="O326" s="490"/>
      <c r="P326" s="426"/>
    </row>
    <row r="327" spans="1:16" s="417" customFormat="1" x14ac:dyDescent="0.25">
      <c r="A327" s="201"/>
      <c r="B327" s="201" t="s">
        <v>24</v>
      </c>
      <c r="C327" s="201"/>
      <c r="D327" s="201" t="s">
        <v>74</v>
      </c>
      <c r="E327" s="223">
        <f>SUM(E134:E324)</f>
        <v>3088346.46</v>
      </c>
      <c r="F327" s="223">
        <f>SUM(F134:F324)</f>
        <v>0</v>
      </c>
      <c r="G327" s="223"/>
      <c r="H327" s="223">
        <f t="shared" ref="H327:M327" si="14">SUM(H134:H324)</f>
        <v>0</v>
      </c>
      <c r="I327" s="420">
        <f t="shared" si="14"/>
        <v>0</v>
      </c>
      <c r="J327" s="420">
        <f>SUM(J134:J324)</f>
        <v>254507.68658485168</v>
      </c>
      <c r="K327" s="420">
        <f t="shared" si="14"/>
        <v>0</v>
      </c>
      <c r="L327" s="420">
        <f t="shared" si="14"/>
        <v>0</v>
      </c>
      <c r="M327" s="223">
        <f t="shared" si="14"/>
        <v>0</v>
      </c>
      <c r="N327" s="195"/>
      <c r="O327" s="195"/>
      <c r="P327" s="416"/>
    </row>
    <row r="328" spans="1:16" s="417" customFormat="1" x14ac:dyDescent="0.25">
      <c r="A328" s="201"/>
      <c r="B328" s="201" t="s">
        <v>2022</v>
      </c>
      <c r="C328" s="201"/>
      <c r="D328" s="201"/>
      <c r="E328" s="223">
        <f>E327+E128</f>
        <v>3098571.69</v>
      </c>
      <c r="F328" s="223">
        <f>F327+F128</f>
        <v>0</v>
      </c>
      <c r="G328" s="223"/>
      <c r="H328" s="223">
        <f t="shared" ref="H328:M328" si="15">H327+H128</f>
        <v>0</v>
      </c>
      <c r="I328" s="420">
        <f t="shared" si="15"/>
        <v>88588.013919999998</v>
      </c>
      <c r="J328" s="420">
        <f t="shared" si="15"/>
        <v>324142.50655485166</v>
      </c>
      <c r="K328" s="420">
        <f t="shared" si="15"/>
        <v>33896.443509999997</v>
      </c>
      <c r="L328" s="420">
        <f t="shared" si="15"/>
        <v>54691.570409999957</v>
      </c>
      <c r="M328" s="223">
        <f t="shared" si="15"/>
        <v>0</v>
      </c>
      <c r="N328" s="195"/>
      <c r="O328" s="195"/>
      <c r="P328" s="416"/>
    </row>
    <row r="329" spans="1:16" x14ac:dyDescent="0.25">
      <c r="A329" s="418">
        <f>A324+A127</f>
        <v>191</v>
      </c>
    </row>
    <row r="331" spans="1:16" x14ac:dyDescent="0.25">
      <c r="B331" s="400">
        <f>108+A324+135</f>
        <v>434</v>
      </c>
    </row>
  </sheetData>
  <mergeCells count="29">
    <mergeCell ref="A1:M1"/>
    <mergeCell ref="M131:M132"/>
    <mergeCell ref="N17:T17"/>
    <mergeCell ref="N22:O22"/>
    <mergeCell ref="N26:S26"/>
    <mergeCell ref="A130:M130"/>
    <mergeCell ref="A131:A132"/>
    <mergeCell ref="B131:B132"/>
    <mergeCell ref="C131:C132"/>
    <mergeCell ref="D131:E131"/>
    <mergeCell ref="F131:F132"/>
    <mergeCell ref="G131:G132"/>
    <mergeCell ref="H131:H132"/>
    <mergeCell ref="I131:I132"/>
    <mergeCell ref="J131:J132"/>
    <mergeCell ref="K131:K132"/>
    <mergeCell ref="L131:L132"/>
    <mergeCell ref="M2:M3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:K3"/>
    <mergeCell ref="L2:L3"/>
  </mergeCells>
  <pageMargins left="0.23622047244094491" right="0.23622047244094491" top="0.39370078740157483" bottom="0.39370078740157483" header="0.31496062992125984" footer="0.31496062992125984"/>
  <pageSetup paperSize="9" scale="35" fitToHeight="0" orientation="portrait" r:id="rId1"/>
  <rowBreaks count="1" manualBreakCount="1">
    <brk id="129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96"/>
  <sheetViews>
    <sheetView view="pageBreakPreview" topLeftCell="A190" zoomScale="70" zoomScaleNormal="80" zoomScaleSheetLayoutView="70" workbookViewId="0">
      <selection sqref="A1:L1"/>
    </sheetView>
  </sheetViews>
  <sheetFormatPr defaultColWidth="9.140625" defaultRowHeight="15" x14ac:dyDescent="0.25"/>
  <cols>
    <col min="1" max="1" width="5.28515625" style="38" customWidth="1"/>
    <col min="2" max="2" width="25.140625" style="197" customWidth="1"/>
    <col min="3" max="3" width="30.7109375" style="38" customWidth="1"/>
    <col min="4" max="4" width="10.42578125" style="38" customWidth="1"/>
    <col min="5" max="5" width="22" style="38" customWidth="1"/>
    <col min="6" max="8" width="23" style="198" customWidth="1"/>
    <col min="9" max="11" width="18" style="38" customWidth="1"/>
    <col min="12" max="12" width="16.42578125" style="38" customWidth="1"/>
    <col min="13" max="13" width="20.7109375" style="38" customWidth="1"/>
    <col min="14" max="16384" width="9.140625" style="38"/>
  </cols>
  <sheetData>
    <row r="1" spans="1:19" ht="54" customHeight="1" x14ac:dyDescent="0.25">
      <c r="A1" s="1023" t="s">
        <v>2017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210"/>
    </row>
    <row r="2" spans="1:19" ht="56.25" customHeight="1" x14ac:dyDescent="0.25">
      <c r="A2" s="1019" t="s">
        <v>55</v>
      </c>
      <c r="B2" s="1019" t="s">
        <v>60</v>
      </c>
      <c r="C2" s="1019" t="s">
        <v>1645</v>
      </c>
      <c r="D2" s="1019" t="s">
        <v>1646</v>
      </c>
      <c r="E2" s="1019"/>
      <c r="F2" s="1019" t="s">
        <v>1648</v>
      </c>
      <c r="G2" s="1019" t="s">
        <v>16</v>
      </c>
      <c r="H2" s="1019" t="s">
        <v>17</v>
      </c>
      <c r="I2" s="1019" t="s">
        <v>435</v>
      </c>
      <c r="J2" s="1019" t="s">
        <v>1029</v>
      </c>
      <c r="K2" s="1019" t="s">
        <v>19</v>
      </c>
      <c r="L2" s="1019" t="s">
        <v>436</v>
      </c>
      <c r="M2" s="1019" t="s">
        <v>40</v>
      </c>
    </row>
    <row r="3" spans="1:19" ht="141.75" customHeight="1" x14ac:dyDescent="0.25">
      <c r="A3" s="1019"/>
      <c r="B3" s="1019"/>
      <c r="C3" s="1019"/>
      <c r="D3" s="209" t="s">
        <v>1647</v>
      </c>
      <c r="E3" s="209" t="s">
        <v>15</v>
      </c>
      <c r="F3" s="1019"/>
      <c r="G3" s="1019"/>
      <c r="H3" s="1019"/>
      <c r="I3" s="1019"/>
      <c r="J3" s="1019"/>
      <c r="K3" s="1019"/>
      <c r="L3" s="1019"/>
      <c r="M3" s="1019"/>
      <c r="P3" s="45"/>
      <c r="Q3" s="45"/>
      <c r="R3" s="45"/>
      <c r="S3" s="45"/>
    </row>
    <row r="4" spans="1:19" ht="15.75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P4" s="45"/>
      <c r="Q4" s="45"/>
      <c r="R4" s="45"/>
      <c r="S4" s="45"/>
    </row>
    <row r="5" spans="1:19" s="212" customFormat="1" ht="43.5" customHeight="1" x14ac:dyDescent="0.25">
      <c r="A5" s="209">
        <v>1</v>
      </c>
      <c r="B5" s="40" t="s">
        <v>1111</v>
      </c>
      <c r="C5" s="40" t="s">
        <v>1112</v>
      </c>
      <c r="D5" s="209" t="s">
        <v>74</v>
      </c>
      <c r="E5" s="190">
        <v>9885800</v>
      </c>
      <c r="F5" s="40" t="s">
        <v>1113</v>
      </c>
      <c r="G5" s="209" t="s">
        <v>1569</v>
      </c>
      <c r="H5" s="40" t="s">
        <v>1568</v>
      </c>
      <c r="I5" s="191" t="s">
        <v>26</v>
      </c>
      <c r="J5" s="193">
        <v>52197.023999999998</v>
      </c>
      <c r="K5" s="191" t="s">
        <v>26</v>
      </c>
      <c r="L5" s="191" t="s">
        <v>26</v>
      </c>
      <c r="M5" s="209" t="s">
        <v>75</v>
      </c>
      <c r="R5" s="46"/>
      <c r="S5" s="46"/>
    </row>
    <row r="6" spans="1:19" s="212" customFormat="1" ht="78.75" x14ac:dyDescent="0.25">
      <c r="A6" s="209">
        <v>2</v>
      </c>
      <c r="B6" s="40" t="s">
        <v>1111</v>
      </c>
      <c r="C6" s="40" t="s">
        <v>1114</v>
      </c>
      <c r="D6" s="209" t="s">
        <v>74</v>
      </c>
      <c r="E6" s="190">
        <v>4000</v>
      </c>
      <c r="F6" s="40" t="s">
        <v>1115</v>
      </c>
      <c r="G6" s="209" t="s">
        <v>1571</v>
      </c>
      <c r="H6" s="40" t="s">
        <v>1570</v>
      </c>
      <c r="I6" s="191" t="s">
        <v>26</v>
      </c>
      <c r="J6" s="193">
        <v>79.36</v>
      </c>
      <c r="K6" s="191" t="s">
        <v>26</v>
      </c>
      <c r="L6" s="191" t="s">
        <v>26</v>
      </c>
      <c r="M6" s="209" t="s">
        <v>75</v>
      </c>
      <c r="R6" s="46"/>
      <c r="S6" s="46"/>
    </row>
    <row r="7" spans="1:19" s="212" customFormat="1" ht="61.5" customHeight="1" x14ac:dyDescent="0.25">
      <c r="A7" s="209">
        <v>3</v>
      </c>
      <c r="B7" s="40" t="s">
        <v>1111</v>
      </c>
      <c r="C7" s="40" t="s">
        <v>1116</v>
      </c>
      <c r="D7" s="209" t="s">
        <v>74</v>
      </c>
      <c r="E7" s="190">
        <v>960</v>
      </c>
      <c r="F7" s="40" t="s">
        <v>1975</v>
      </c>
      <c r="G7" s="209" t="s">
        <v>1573</v>
      </c>
      <c r="H7" s="40" t="s">
        <v>1572</v>
      </c>
      <c r="I7" s="191" t="s">
        <v>26</v>
      </c>
      <c r="J7" s="193">
        <v>191.89439999999999</v>
      </c>
      <c r="K7" s="191" t="s">
        <v>26</v>
      </c>
      <c r="L7" s="191" t="s">
        <v>26</v>
      </c>
      <c r="M7" s="209" t="s">
        <v>75</v>
      </c>
      <c r="R7" s="46"/>
      <c r="S7" s="46"/>
    </row>
    <row r="8" spans="1:19" s="212" customFormat="1" ht="69" customHeight="1" x14ac:dyDescent="0.25">
      <c r="A8" s="209">
        <v>4</v>
      </c>
      <c r="B8" s="40" t="s">
        <v>1111</v>
      </c>
      <c r="C8" s="40" t="s">
        <v>1117</v>
      </c>
      <c r="D8" s="209" t="s">
        <v>74</v>
      </c>
      <c r="E8" s="190">
        <v>4962</v>
      </c>
      <c r="F8" s="40" t="s">
        <v>1118</v>
      </c>
      <c r="G8" s="209" t="s">
        <v>1575</v>
      </c>
      <c r="H8" s="40" t="s">
        <v>1574</v>
      </c>
      <c r="I8" s="191" t="s">
        <v>26</v>
      </c>
      <c r="J8" s="193">
        <v>215.84700000000001</v>
      </c>
      <c r="K8" s="191" t="s">
        <v>26</v>
      </c>
      <c r="L8" s="191" t="s">
        <v>26</v>
      </c>
      <c r="M8" s="209" t="s">
        <v>75</v>
      </c>
      <c r="R8" s="46"/>
      <c r="S8" s="46"/>
    </row>
    <row r="9" spans="1:19" s="212" customFormat="1" ht="71.25" customHeight="1" x14ac:dyDescent="0.25">
      <c r="A9" s="209">
        <v>5</v>
      </c>
      <c r="B9" s="40" t="s">
        <v>1111</v>
      </c>
      <c r="C9" s="40" t="s">
        <v>1119</v>
      </c>
      <c r="D9" s="209" t="s">
        <v>74</v>
      </c>
      <c r="E9" s="190">
        <v>630</v>
      </c>
      <c r="F9" s="40" t="s">
        <v>1120</v>
      </c>
      <c r="G9" s="209" t="s">
        <v>1577</v>
      </c>
      <c r="H9" s="40" t="s">
        <v>1576</v>
      </c>
      <c r="I9" s="191" t="s">
        <v>26</v>
      </c>
      <c r="J9" s="193">
        <v>15.315300000000001</v>
      </c>
      <c r="K9" s="191" t="s">
        <v>26</v>
      </c>
      <c r="L9" s="191" t="s">
        <v>26</v>
      </c>
      <c r="M9" s="209" t="s">
        <v>75</v>
      </c>
      <c r="R9" s="46"/>
      <c r="S9" s="46"/>
    </row>
    <row r="10" spans="1:19" s="212" customFormat="1" ht="45.75" customHeight="1" x14ac:dyDescent="0.25">
      <c r="A10" s="209">
        <v>6</v>
      </c>
      <c r="B10" s="40" t="s">
        <v>1111</v>
      </c>
      <c r="C10" s="40" t="s">
        <v>1121</v>
      </c>
      <c r="D10" s="209" t="s">
        <v>74</v>
      </c>
      <c r="E10" s="190">
        <v>163</v>
      </c>
      <c r="F10" s="40" t="s">
        <v>1122</v>
      </c>
      <c r="G10" s="209" t="s">
        <v>1578</v>
      </c>
      <c r="H10" s="40" t="s">
        <v>1579</v>
      </c>
      <c r="I10" s="191" t="s">
        <v>26</v>
      </c>
      <c r="J10" s="193">
        <v>5.7767200000000001</v>
      </c>
      <c r="K10" s="191" t="s">
        <v>26</v>
      </c>
      <c r="L10" s="191" t="s">
        <v>26</v>
      </c>
      <c r="M10" s="209" t="s">
        <v>75</v>
      </c>
      <c r="R10" s="46"/>
      <c r="S10" s="46"/>
    </row>
    <row r="11" spans="1:19" s="212" customFormat="1" ht="45.75" customHeight="1" x14ac:dyDescent="0.25">
      <c r="A11" s="209">
        <v>7</v>
      </c>
      <c r="B11" s="40" t="s">
        <v>1111</v>
      </c>
      <c r="C11" s="40" t="s">
        <v>1123</v>
      </c>
      <c r="D11" s="209" t="s">
        <v>74</v>
      </c>
      <c r="E11" s="190">
        <v>3490200</v>
      </c>
      <c r="F11" s="40" t="s">
        <v>1124</v>
      </c>
      <c r="G11" s="209" t="s">
        <v>1581</v>
      </c>
      <c r="H11" s="40" t="s">
        <v>1580</v>
      </c>
      <c r="I11" s="191" t="s">
        <v>26</v>
      </c>
      <c r="J11" s="193">
        <v>14763.546</v>
      </c>
      <c r="K11" s="191" t="s">
        <v>26</v>
      </c>
      <c r="L11" s="191" t="s">
        <v>26</v>
      </c>
      <c r="M11" s="209" t="s">
        <v>75</v>
      </c>
      <c r="R11" s="46"/>
      <c r="S11" s="46"/>
    </row>
    <row r="12" spans="1:19" s="212" customFormat="1" ht="45.75" customHeight="1" x14ac:dyDescent="0.25">
      <c r="A12" s="209">
        <v>8</v>
      </c>
      <c r="B12" s="40" t="s">
        <v>1111</v>
      </c>
      <c r="C12" s="40" t="s">
        <v>1125</v>
      </c>
      <c r="D12" s="209" t="s">
        <v>74</v>
      </c>
      <c r="E12" s="190">
        <v>9997300</v>
      </c>
      <c r="F12" s="40" t="s">
        <v>1126</v>
      </c>
      <c r="G12" s="209" t="s">
        <v>1569</v>
      </c>
      <c r="H12" s="40" t="s">
        <v>1582</v>
      </c>
      <c r="I12" s="191" t="s">
        <v>26</v>
      </c>
      <c r="J12" s="193">
        <v>51086.203000000001</v>
      </c>
      <c r="K12" s="191" t="s">
        <v>26</v>
      </c>
      <c r="L12" s="191" t="s">
        <v>26</v>
      </c>
      <c r="M12" s="209" t="s">
        <v>75</v>
      </c>
      <c r="R12" s="46"/>
      <c r="S12" s="46"/>
    </row>
    <row r="13" spans="1:19" s="212" customFormat="1" ht="45.75" customHeight="1" x14ac:dyDescent="0.25">
      <c r="A13" s="209">
        <v>9</v>
      </c>
      <c r="B13" s="40" t="s">
        <v>1111</v>
      </c>
      <c r="C13" s="40" t="s">
        <v>1127</v>
      </c>
      <c r="D13" s="209" t="s">
        <v>74</v>
      </c>
      <c r="E13" s="190">
        <v>400</v>
      </c>
      <c r="F13" s="40" t="s">
        <v>1128</v>
      </c>
      <c r="G13" s="209" t="s">
        <v>1583</v>
      </c>
      <c r="H13" s="40" t="s">
        <v>1584</v>
      </c>
      <c r="I13" s="191" t="s">
        <v>26</v>
      </c>
      <c r="J13" s="193">
        <v>14.176</v>
      </c>
      <c r="K13" s="191" t="s">
        <v>26</v>
      </c>
      <c r="L13" s="191" t="s">
        <v>26</v>
      </c>
      <c r="M13" s="209" t="s">
        <v>75</v>
      </c>
      <c r="R13" s="46"/>
      <c r="S13" s="46"/>
    </row>
    <row r="14" spans="1:19" s="212" customFormat="1" ht="94.5" x14ac:dyDescent="0.25">
      <c r="A14" s="209">
        <v>10</v>
      </c>
      <c r="B14" s="40" t="s">
        <v>1111</v>
      </c>
      <c r="C14" s="40" t="s">
        <v>1129</v>
      </c>
      <c r="D14" s="209" t="s">
        <v>74</v>
      </c>
      <c r="E14" s="190">
        <v>1237</v>
      </c>
      <c r="F14" s="40" t="s">
        <v>1130</v>
      </c>
      <c r="G14" s="209" t="s">
        <v>1585</v>
      </c>
      <c r="H14" s="40" t="s">
        <v>1586</v>
      </c>
      <c r="I14" s="191" t="s">
        <v>26</v>
      </c>
      <c r="J14" s="193">
        <v>30.764189999999999</v>
      </c>
      <c r="K14" s="191" t="s">
        <v>26</v>
      </c>
      <c r="L14" s="191" t="s">
        <v>26</v>
      </c>
      <c r="M14" s="209" t="s">
        <v>75</v>
      </c>
      <c r="R14" s="46"/>
      <c r="S14" s="46"/>
    </row>
    <row r="15" spans="1:19" s="212" customFormat="1" ht="53.25" customHeight="1" x14ac:dyDescent="0.25">
      <c r="A15" s="209">
        <v>11</v>
      </c>
      <c r="B15" s="40" t="s">
        <v>1111</v>
      </c>
      <c r="C15" s="40" t="s">
        <v>1131</v>
      </c>
      <c r="D15" s="209" t="s">
        <v>74</v>
      </c>
      <c r="E15" s="190">
        <v>600</v>
      </c>
      <c r="F15" s="40" t="s">
        <v>1132</v>
      </c>
      <c r="G15" s="209" t="s">
        <v>1587</v>
      </c>
      <c r="H15" s="40" t="s">
        <v>1588</v>
      </c>
      <c r="I15" s="191" t="s">
        <v>26</v>
      </c>
      <c r="J15" s="193">
        <v>16.518000000000001</v>
      </c>
      <c r="K15" s="191" t="s">
        <v>26</v>
      </c>
      <c r="L15" s="191" t="s">
        <v>26</v>
      </c>
      <c r="M15" s="209" t="s">
        <v>75</v>
      </c>
      <c r="R15" s="46"/>
      <c r="S15" s="46"/>
    </row>
    <row r="16" spans="1:19" s="212" customFormat="1" ht="53.25" customHeight="1" x14ac:dyDescent="0.25">
      <c r="A16" s="209">
        <v>12</v>
      </c>
      <c r="B16" s="40" t="s">
        <v>1111</v>
      </c>
      <c r="C16" s="40" t="s">
        <v>1133</v>
      </c>
      <c r="D16" s="209" t="s">
        <v>74</v>
      </c>
      <c r="E16" s="190">
        <v>2169</v>
      </c>
      <c r="F16" s="40" t="s">
        <v>1134</v>
      </c>
      <c r="G16" s="209" t="s">
        <v>1590</v>
      </c>
      <c r="H16" s="40" t="s">
        <v>1589</v>
      </c>
      <c r="I16" s="191" t="s">
        <v>26</v>
      </c>
      <c r="J16" s="193">
        <v>33.944850000000002</v>
      </c>
      <c r="K16" s="191" t="s">
        <v>26</v>
      </c>
      <c r="L16" s="191" t="s">
        <v>26</v>
      </c>
      <c r="M16" s="209" t="s">
        <v>75</v>
      </c>
      <c r="R16" s="46"/>
      <c r="S16" s="46"/>
    </row>
    <row r="17" spans="1:20" s="212" customFormat="1" ht="63.75" customHeight="1" x14ac:dyDescent="0.25">
      <c r="A17" s="209">
        <v>13</v>
      </c>
      <c r="B17" s="40" t="s">
        <v>1111</v>
      </c>
      <c r="C17" s="40" t="s">
        <v>1135</v>
      </c>
      <c r="D17" s="209" t="s">
        <v>74</v>
      </c>
      <c r="E17" s="190">
        <v>4151</v>
      </c>
      <c r="F17" s="40" t="s">
        <v>1136</v>
      </c>
      <c r="G17" s="209" t="s">
        <v>1592</v>
      </c>
      <c r="H17" s="40" t="s">
        <v>1591</v>
      </c>
      <c r="I17" s="191" t="s">
        <v>26</v>
      </c>
      <c r="J17" s="193">
        <v>4119.7844800000003</v>
      </c>
      <c r="K17" s="191" t="s">
        <v>26</v>
      </c>
      <c r="L17" s="191" t="s">
        <v>26</v>
      </c>
      <c r="M17" s="209" t="s">
        <v>75</v>
      </c>
      <c r="R17" s="46"/>
      <c r="S17" s="46"/>
    </row>
    <row r="18" spans="1:20" s="212" customFormat="1" ht="47.25" x14ac:dyDescent="0.25">
      <c r="A18" s="1010">
        <v>14</v>
      </c>
      <c r="B18" s="1007" t="s">
        <v>1111</v>
      </c>
      <c r="C18" s="1007" t="s">
        <v>1137</v>
      </c>
      <c r="D18" s="1010" t="s">
        <v>74</v>
      </c>
      <c r="E18" s="1013">
        <v>23653800</v>
      </c>
      <c r="F18" s="215" t="s">
        <v>1138</v>
      </c>
      <c r="G18" s="209" t="s">
        <v>1594</v>
      </c>
      <c r="H18" s="40" t="s">
        <v>1593</v>
      </c>
      <c r="I18" s="191" t="s">
        <v>26</v>
      </c>
      <c r="J18" s="1016">
        <v>124182.45</v>
      </c>
      <c r="K18" s="191" t="s">
        <v>26</v>
      </c>
      <c r="L18" s="191" t="s">
        <v>26</v>
      </c>
      <c r="M18" s="209" t="s">
        <v>75</v>
      </c>
      <c r="R18" s="46"/>
      <c r="S18" s="46"/>
    </row>
    <row r="19" spans="1:20" s="212" customFormat="1" ht="43.5" customHeight="1" x14ac:dyDescent="0.25">
      <c r="A19" s="1011"/>
      <c r="B19" s="1008"/>
      <c r="C19" s="1008"/>
      <c r="D19" s="1011"/>
      <c r="E19" s="1014"/>
      <c r="F19" s="216"/>
      <c r="G19" s="209" t="s">
        <v>1596</v>
      </c>
      <c r="H19" s="40" t="s">
        <v>1595</v>
      </c>
      <c r="I19" s="191" t="s">
        <v>26</v>
      </c>
      <c r="J19" s="1017"/>
      <c r="K19" s="191" t="s">
        <v>26</v>
      </c>
      <c r="L19" s="191" t="s">
        <v>26</v>
      </c>
      <c r="M19" s="209" t="s">
        <v>75</v>
      </c>
      <c r="R19" s="46"/>
      <c r="S19" s="46"/>
    </row>
    <row r="20" spans="1:20" s="212" customFormat="1" ht="33" customHeight="1" x14ac:dyDescent="0.25">
      <c r="A20" s="1011"/>
      <c r="B20" s="1008"/>
      <c r="C20" s="1008"/>
      <c r="D20" s="1011"/>
      <c r="E20" s="1014"/>
      <c r="F20" s="216"/>
      <c r="G20" s="209" t="s">
        <v>1598</v>
      </c>
      <c r="H20" s="40" t="s">
        <v>1597</v>
      </c>
      <c r="I20" s="191" t="s">
        <v>26</v>
      </c>
      <c r="J20" s="1017"/>
      <c r="K20" s="191" t="s">
        <v>26</v>
      </c>
      <c r="L20" s="191" t="s">
        <v>26</v>
      </c>
      <c r="M20" s="209" t="s">
        <v>75</v>
      </c>
      <c r="R20" s="46"/>
      <c r="S20" s="46"/>
    </row>
    <row r="21" spans="1:20" s="212" customFormat="1" ht="48" customHeight="1" x14ac:dyDescent="0.25">
      <c r="A21" s="1011"/>
      <c r="B21" s="1008"/>
      <c r="C21" s="1008"/>
      <c r="D21" s="1011"/>
      <c r="E21" s="1014"/>
      <c r="F21" s="216"/>
      <c r="G21" s="209" t="s">
        <v>1600</v>
      </c>
      <c r="H21" s="40" t="s">
        <v>1599</v>
      </c>
      <c r="I21" s="191" t="s">
        <v>26</v>
      </c>
      <c r="J21" s="1017"/>
      <c r="K21" s="191" t="s">
        <v>26</v>
      </c>
      <c r="L21" s="191" t="s">
        <v>26</v>
      </c>
      <c r="M21" s="209" t="s">
        <v>75</v>
      </c>
      <c r="R21" s="46"/>
      <c r="S21" s="46"/>
    </row>
    <row r="22" spans="1:20" s="212" customFormat="1" ht="59.25" customHeight="1" x14ac:dyDescent="0.25">
      <c r="A22" s="1011"/>
      <c r="B22" s="1008"/>
      <c r="C22" s="1008"/>
      <c r="D22" s="1011"/>
      <c r="E22" s="1014"/>
      <c r="F22" s="216"/>
      <c r="G22" s="209" t="s">
        <v>1602</v>
      </c>
      <c r="H22" s="40" t="s">
        <v>1601</v>
      </c>
      <c r="I22" s="191" t="s">
        <v>26</v>
      </c>
      <c r="J22" s="1017"/>
      <c r="K22" s="191" t="s">
        <v>26</v>
      </c>
      <c r="L22" s="191" t="s">
        <v>26</v>
      </c>
      <c r="M22" s="209" t="s">
        <v>75</v>
      </c>
      <c r="R22" s="46"/>
      <c r="S22" s="46"/>
    </row>
    <row r="23" spans="1:20" s="212" customFormat="1" ht="63" customHeight="1" x14ac:dyDescent="0.25">
      <c r="A23" s="1011"/>
      <c r="B23" s="1008"/>
      <c r="C23" s="1008"/>
      <c r="D23" s="1011"/>
      <c r="E23" s="1014"/>
      <c r="F23" s="216"/>
      <c r="G23" s="209" t="s">
        <v>1604</v>
      </c>
      <c r="H23" s="40" t="s">
        <v>1603</v>
      </c>
      <c r="I23" s="191" t="s">
        <v>26</v>
      </c>
      <c r="J23" s="1017"/>
      <c r="K23" s="191" t="s">
        <v>26</v>
      </c>
      <c r="L23" s="191" t="s">
        <v>26</v>
      </c>
      <c r="M23" s="209" t="s">
        <v>75</v>
      </c>
      <c r="R23" s="46"/>
      <c r="S23" s="46"/>
    </row>
    <row r="24" spans="1:20" s="212" customFormat="1" ht="51" customHeight="1" x14ac:dyDescent="0.25">
      <c r="A24" s="1011"/>
      <c r="B24" s="1008"/>
      <c r="C24" s="1008"/>
      <c r="D24" s="1011"/>
      <c r="E24" s="1014"/>
      <c r="F24" s="216"/>
      <c r="G24" s="209" t="s">
        <v>1608</v>
      </c>
      <c r="H24" s="40" t="s">
        <v>1607</v>
      </c>
      <c r="I24" s="191" t="s">
        <v>26</v>
      </c>
      <c r="J24" s="1017"/>
      <c r="K24" s="191" t="s">
        <v>26</v>
      </c>
      <c r="L24" s="191" t="s">
        <v>26</v>
      </c>
      <c r="M24" s="209" t="s">
        <v>75</v>
      </c>
      <c r="R24" s="122"/>
      <c r="S24" s="122"/>
      <c r="T24" s="122"/>
    </row>
    <row r="25" spans="1:20" s="212" customFormat="1" ht="47.25" x14ac:dyDescent="0.25">
      <c r="A25" s="1011"/>
      <c r="B25" s="1008"/>
      <c r="C25" s="1008"/>
      <c r="D25" s="1011"/>
      <c r="E25" s="1014"/>
      <c r="F25" s="216"/>
      <c r="G25" s="209" t="s">
        <v>1606</v>
      </c>
      <c r="H25" s="40" t="s">
        <v>1605</v>
      </c>
      <c r="I25" s="191" t="s">
        <v>26</v>
      </c>
      <c r="J25" s="1017"/>
      <c r="K25" s="191" t="s">
        <v>26</v>
      </c>
      <c r="L25" s="191" t="s">
        <v>26</v>
      </c>
      <c r="M25" s="209" t="s">
        <v>75</v>
      </c>
      <c r="R25" s="46"/>
      <c r="S25" s="46"/>
    </row>
    <row r="26" spans="1:20" s="212" customFormat="1" ht="47.25" x14ac:dyDescent="0.25">
      <c r="A26" s="1012"/>
      <c r="B26" s="1009"/>
      <c r="C26" s="1009"/>
      <c r="D26" s="1012"/>
      <c r="E26" s="1015"/>
      <c r="F26" s="207"/>
      <c r="G26" s="209" t="s">
        <v>1606</v>
      </c>
      <c r="H26" s="40" t="s">
        <v>1609</v>
      </c>
      <c r="I26" s="191" t="s">
        <v>26</v>
      </c>
      <c r="J26" s="1018"/>
      <c r="K26" s="191" t="s">
        <v>26</v>
      </c>
      <c r="L26" s="191" t="s">
        <v>26</v>
      </c>
      <c r="M26" s="209" t="s">
        <v>75</v>
      </c>
    </row>
    <row r="27" spans="1:20" s="212" customFormat="1" ht="65.25" customHeight="1" x14ac:dyDescent="0.25">
      <c r="A27" s="209">
        <v>15</v>
      </c>
      <c r="B27" s="40" t="s">
        <v>1111</v>
      </c>
      <c r="C27" s="40" t="s">
        <v>1139</v>
      </c>
      <c r="D27" s="209" t="s">
        <v>74</v>
      </c>
      <c r="E27" s="190">
        <v>50164399</v>
      </c>
      <c r="F27" s="40" t="s">
        <v>1140</v>
      </c>
      <c r="G27" s="209" t="s">
        <v>1611</v>
      </c>
      <c r="H27" s="40" t="s">
        <v>1610</v>
      </c>
      <c r="I27" s="191" t="s">
        <v>26</v>
      </c>
      <c r="J27" s="193">
        <v>247310.48699999999</v>
      </c>
      <c r="K27" s="191" t="s">
        <v>26</v>
      </c>
      <c r="L27" s="191" t="s">
        <v>26</v>
      </c>
      <c r="M27" s="209" t="s">
        <v>75</v>
      </c>
    </row>
    <row r="28" spans="1:20" s="212" customFormat="1" ht="78.75" x14ac:dyDescent="0.25">
      <c r="A28" s="209">
        <v>16</v>
      </c>
      <c r="B28" s="40" t="s">
        <v>1111</v>
      </c>
      <c r="C28" s="40" t="s">
        <v>1141</v>
      </c>
      <c r="D28" s="209" t="s">
        <v>74</v>
      </c>
      <c r="E28" s="190">
        <v>2200</v>
      </c>
      <c r="F28" s="40" t="s">
        <v>1142</v>
      </c>
      <c r="G28" s="209" t="s">
        <v>1613</v>
      </c>
      <c r="H28" s="40" t="s">
        <v>1612</v>
      </c>
      <c r="I28" s="191" t="s">
        <v>26</v>
      </c>
      <c r="J28" s="193">
        <v>57.771999999999998</v>
      </c>
      <c r="K28" s="191" t="s">
        <v>26</v>
      </c>
      <c r="L28" s="191" t="s">
        <v>26</v>
      </c>
      <c r="M28" s="209" t="s">
        <v>75</v>
      </c>
    </row>
    <row r="29" spans="1:20" s="212" customFormat="1" ht="94.5" x14ac:dyDescent="0.25">
      <c r="A29" s="209">
        <v>17</v>
      </c>
      <c r="B29" s="40" t="s">
        <v>1111</v>
      </c>
      <c r="C29" s="40" t="s">
        <v>1143</v>
      </c>
      <c r="D29" s="209" t="s">
        <v>74</v>
      </c>
      <c r="E29" s="190">
        <v>416</v>
      </c>
      <c r="F29" s="40" t="s">
        <v>1144</v>
      </c>
      <c r="G29" s="209" t="s">
        <v>1587</v>
      </c>
      <c r="H29" s="40" t="s">
        <v>1614</v>
      </c>
      <c r="I29" s="191" t="s">
        <v>26</v>
      </c>
      <c r="J29" s="193">
        <v>11.45248</v>
      </c>
      <c r="K29" s="191" t="s">
        <v>26</v>
      </c>
      <c r="L29" s="191" t="s">
        <v>26</v>
      </c>
      <c r="M29" s="209" t="s">
        <v>75</v>
      </c>
    </row>
    <row r="30" spans="1:20" s="212" customFormat="1" ht="47.25" x14ac:dyDescent="0.25">
      <c r="A30" s="209">
        <v>18</v>
      </c>
      <c r="B30" s="40" t="s">
        <v>1111</v>
      </c>
      <c r="C30" s="40" t="s">
        <v>1145</v>
      </c>
      <c r="D30" s="209" t="s">
        <v>74</v>
      </c>
      <c r="E30" s="190">
        <v>61955199</v>
      </c>
      <c r="F30" s="40" t="s">
        <v>1146</v>
      </c>
      <c r="G30" s="209" t="s">
        <v>1616</v>
      </c>
      <c r="H30" s="40" t="s">
        <v>1615</v>
      </c>
      <c r="I30" s="191" t="s">
        <v>26</v>
      </c>
      <c r="J30" s="193">
        <v>314732.41091999999</v>
      </c>
      <c r="K30" s="191" t="s">
        <v>26</v>
      </c>
      <c r="L30" s="191" t="s">
        <v>26</v>
      </c>
      <c r="M30" s="209" t="s">
        <v>75</v>
      </c>
    </row>
    <row r="31" spans="1:20" s="212" customFormat="1" ht="78.75" x14ac:dyDescent="0.25">
      <c r="A31" s="209">
        <v>19</v>
      </c>
      <c r="B31" s="40" t="s">
        <v>1111</v>
      </c>
      <c r="C31" s="40" t="s">
        <v>1147</v>
      </c>
      <c r="D31" s="209" t="s">
        <v>74</v>
      </c>
      <c r="E31" s="190">
        <v>36204500</v>
      </c>
      <c r="F31" s="40" t="s">
        <v>1148</v>
      </c>
      <c r="G31" s="209" t="s">
        <v>1618</v>
      </c>
      <c r="H31" s="40" t="s">
        <v>1617</v>
      </c>
      <c r="I31" s="191" t="s">
        <v>26</v>
      </c>
      <c r="J31" s="194">
        <v>173419.55499999999</v>
      </c>
      <c r="K31" s="191" t="s">
        <v>26</v>
      </c>
      <c r="L31" s="191" t="s">
        <v>26</v>
      </c>
      <c r="M31" s="209" t="s">
        <v>75</v>
      </c>
    </row>
    <row r="32" spans="1:20" s="212" customFormat="1" ht="63" x14ac:dyDescent="0.25">
      <c r="A32" s="209">
        <v>20</v>
      </c>
      <c r="B32" s="40" t="s">
        <v>1111</v>
      </c>
      <c r="C32" s="40" t="s">
        <v>1149</v>
      </c>
      <c r="D32" s="209" t="s">
        <v>74</v>
      </c>
      <c r="E32" s="190">
        <v>12589300</v>
      </c>
      <c r="F32" s="40" t="s">
        <v>1150</v>
      </c>
      <c r="G32" s="209" t="s">
        <v>1620</v>
      </c>
      <c r="H32" s="40" t="s">
        <v>1619</v>
      </c>
      <c r="I32" s="191" t="s">
        <v>26</v>
      </c>
      <c r="J32" s="193">
        <v>51867.915999999997</v>
      </c>
      <c r="K32" s="191" t="s">
        <v>26</v>
      </c>
      <c r="L32" s="191" t="s">
        <v>26</v>
      </c>
      <c r="M32" s="209" t="s">
        <v>75</v>
      </c>
    </row>
    <row r="33" spans="1:19" s="212" customFormat="1" ht="63" x14ac:dyDescent="0.25">
      <c r="A33" s="209">
        <v>21</v>
      </c>
      <c r="B33" s="40" t="s">
        <v>1111</v>
      </c>
      <c r="C33" s="40" t="s">
        <v>1151</v>
      </c>
      <c r="D33" s="209" t="s">
        <v>74</v>
      </c>
      <c r="E33" s="190">
        <v>4683900</v>
      </c>
      <c r="F33" s="40" t="s">
        <v>1152</v>
      </c>
      <c r="G33" s="209" t="s">
        <v>1616</v>
      </c>
      <c r="H33" s="40" t="s">
        <v>1621</v>
      </c>
      <c r="I33" s="191" t="s">
        <v>26</v>
      </c>
      <c r="J33" s="193">
        <v>25480.416000000001</v>
      </c>
      <c r="K33" s="191" t="s">
        <v>26</v>
      </c>
      <c r="L33" s="191" t="s">
        <v>26</v>
      </c>
      <c r="M33" s="209" t="s">
        <v>75</v>
      </c>
    </row>
    <row r="34" spans="1:19" s="212" customFormat="1" ht="84" customHeight="1" x14ac:dyDescent="0.25">
      <c r="A34" s="209">
        <v>22</v>
      </c>
      <c r="B34" s="40" t="s">
        <v>1111</v>
      </c>
      <c r="C34" s="40" t="s">
        <v>1153</v>
      </c>
      <c r="D34" s="209" t="s">
        <v>74</v>
      </c>
      <c r="E34" s="190">
        <v>500</v>
      </c>
      <c r="F34" s="40" t="s">
        <v>1154</v>
      </c>
      <c r="G34" s="209" t="s">
        <v>1622</v>
      </c>
      <c r="H34" s="40" t="s">
        <v>1976</v>
      </c>
      <c r="I34" s="191" t="s">
        <v>26</v>
      </c>
      <c r="J34" s="193">
        <v>15.734999999999999</v>
      </c>
      <c r="K34" s="191" t="s">
        <v>26</v>
      </c>
      <c r="L34" s="191" t="s">
        <v>26</v>
      </c>
      <c r="M34" s="209" t="s">
        <v>75</v>
      </c>
    </row>
    <row r="35" spans="1:19" s="212" customFormat="1" ht="63" x14ac:dyDescent="0.25">
      <c r="A35" s="209">
        <v>23</v>
      </c>
      <c r="B35" s="40" t="s">
        <v>1111</v>
      </c>
      <c r="C35" s="40" t="s">
        <v>1155</v>
      </c>
      <c r="D35" s="209" t="s">
        <v>74</v>
      </c>
      <c r="E35" s="190">
        <v>7441900</v>
      </c>
      <c r="F35" s="40" t="s">
        <v>1156</v>
      </c>
      <c r="G35" s="209" t="s">
        <v>1569</v>
      </c>
      <c r="H35" s="40" t="s">
        <v>1977</v>
      </c>
      <c r="I35" s="191" t="s">
        <v>26</v>
      </c>
      <c r="J35" s="193">
        <v>36390.891000000003</v>
      </c>
      <c r="K35" s="191" t="s">
        <v>26</v>
      </c>
      <c r="L35" s="191" t="s">
        <v>26</v>
      </c>
      <c r="M35" s="209" t="s">
        <v>75</v>
      </c>
    </row>
    <row r="36" spans="1:19" s="212" customFormat="1" ht="54" customHeight="1" x14ac:dyDescent="0.25">
      <c r="A36" s="209">
        <v>24</v>
      </c>
      <c r="B36" s="40" t="s">
        <v>1111</v>
      </c>
      <c r="C36" s="40" t="s">
        <v>1978</v>
      </c>
      <c r="D36" s="209" t="s">
        <v>74</v>
      </c>
      <c r="E36" s="190">
        <v>16655447</v>
      </c>
      <c r="F36" s="40" t="s">
        <v>1979</v>
      </c>
      <c r="G36" s="209" t="s">
        <v>1569</v>
      </c>
      <c r="H36" s="40" t="s">
        <v>1980</v>
      </c>
      <c r="I36" s="191" t="s">
        <v>26</v>
      </c>
      <c r="J36" s="193">
        <v>88773.532000000007</v>
      </c>
      <c r="K36" s="191" t="s">
        <v>26</v>
      </c>
      <c r="L36" s="191" t="s">
        <v>26</v>
      </c>
      <c r="M36" s="209" t="s">
        <v>75</v>
      </c>
    </row>
    <row r="37" spans="1:19" s="212" customFormat="1" ht="94.5" x14ac:dyDescent="0.25">
      <c r="A37" s="209">
        <v>25</v>
      </c>
      <c r="B37" s="40" t="s">
        <v>1111</v>
      </c>
      <c r="C37" s="40" t="s">
        <v>1157</v>
      </c>
      <c r="D37" s="209" t="s">
        <v>74</v>
      </c>
      <c r="E37" s="190">
        <v>500</v>
      </c>
      <c r="F37" s="40" t="s">
        <v>1158</v>
      </c>
      <c r="G37" s="209" t="s">
        <v>1587</v>
      </c>
      <c r="H37" s="40" t="s">
        <v>1623</v>
      </c>
      <c r="I37" s="191" t="s">
        <v>26</v>
      </c>
      <c r="J37" s="193">
        <v>17.72</v>
      </c>
      <c r="K37" s="191" t="s">
        <v>26</v>
      </c>
      <c r="L37" s="191" t="s">
        <v>26</v>
      </c>
      <c r="M37" s="209" t="s">
        <v>75</v>
      </c>
    </row>
    <row r="38" spans="1:19" s="212" customFormat="1" ht="47.25" x14ac:dyDescent="0.25">
      <c r="A38" s="1010">
        <v>26</v>
      </c>
      <c r="B38" s="1007" t="s">
        <v>1111</v>
      </c>
      <c r="C38" s="1007" t="s">
        <v>1159</v>
      </c>
      <c r="D38" s="1010" t="s">
        <v>74</v>
      </c>
      <c r="E38" s="1013">
        <v>101102500</v>
      </c>
      <c r="F38" s="215" t="s">
        <v>1160</v>
      </c>
      <c r="G38" s="209" t="s">
        <v>1625</v>
      </c>
      <c r="H38" s="40" t="s">
        <v>1624</v>
      </c>
      <c r="I38" s="217" t="s">
        <v>26</v>
      </c>
      <c r="J38" s="1016">
        <v>591406.28</v>
      </c>
      <c r="K38" s="1020" t="s">
        <v>26</v>
      </c>
      <c r="L38" s="191" t="s">
        <v>26</v>
      </c>
      <c r="M38" s="209" t="s">
        <v>75</v>
      </c>
    </row>
    <row r="39" spans="1:19" s="212" customFormat="1" ht="47.25" x14ac:dyDescent="0.25">
      <c r="A39" s="1011"/>
      <c r="B39" s="1008"/>
      <c r="C39" s="1008"/>
      <c r="D39" s="1011"/>
      <c r="E39" s="1014"/>
      <c r="F39" s="216"/>
      <c r="G39" s="209" t="s">
        <v>1627</v>
      </c>
      <c r="H39" s="40" t="s">
        <v>1626</v>
      </c>
      <c r="I39" s="218"/>
      <c r="J39" s="1017"/>
      <c r="K39" s="1021"/>
      <c r="L39" s="191" t="s">
        <v>26</v>
      </c>
      <c r="M39" s="209" t="s">
        <v>75</v>
      </c>
    </row>
    <row r="40" spans="1:19" s="212" customFormat="1" ht="57" customHeight="1" x14ac:dyDescent="0.25">
      <c r="A40" s="1012"/>
      <c r="B40" s="1009"/>
      <c r="C40" s="1009"/>
      <c r="D40" s="1012"/>
      <c r="E40" s="1015"/>
      <c r="F40" s="207"/>
      <c r="G40" s="209" t="s">
        <v>1627</v>
      </c>
      <c r="H40" s="40" t="s">
        <v>1628</v>
      </c>
      <c r="I40" s="219"/>
      <c r="J40" s="1018"/>
      <c r="K40" s="1022"/>
      <c r="L40" s="191" t="s">
        <v>26</v>
      </c>
      <c r="M40" s="209" t="s">
        <v>75</v>
      </c>
    </row>
    <row r="41" spans="1:19" s="212" customFormat="1" ht="157.5" x14ac:dyDescent="0.25">
      <c r="A41" s="209">
        <v>27</v>
      </c>
      <c r="B41" s="40" t="s">
        <v>1111</v>
      </c>
      <c r="C41" s="40" t="s">
        <v>1161</v>
      </c>
      <c r="D41" s="209" t="s">
        <v>74</v>
      </c>
      <c r="E41" s="190">
        <v>19198</v>
      </c>
      <c r="F41" s="40" t="s">
        <v>1162</v>
      </c>
      <c r="G41" s="209" t="s">
        <v>1630</v>
      </c>
      <c r="H41" s="40" t="s">
        <v>1629</v>
      </c>
      <c r="I41" s="191" t="s">
        <v>26</v>
      </c>
      <c r="J41" s="193">
        <v>2350.2191600000001</v>
      </c>
      <c r="K41" s="191" t="s">
        <v>26</v>
      </c>
      <c r="L41" s="191" t="s">
        <v>26</v>
      </c>
      <c r="M41" s="209" t="s">
        <v>75</v>
      </c>
    </row>
    <row r="42" spans="1:19" s="212" customFormat="1" ht="54.75" customHeight="1" x14ac:dyDescent="0.25">
      <c r="A42" s="209">
        <v>28</v>
      </c>
      <c r="B42" s="40" t="s">
        <v>1111</v>
      </c>
      <c r="C42" s="40" t="s">
        <v>1163</v>
      </c>
      <c r="D42" s="209" t="s">
        <v>74</v>
      </c>
      <c r="E42" s="190">
        <v>2507</v>
      </c>
      <c r="F42" s="40" t="s">
        <v>1164</v>
      </c>
      <c r="G42" s="209" t="s">
        <v>1630</v>
      </c>
      <c r="H42" s="40" t="s">
        <v>1629</v>
      </c>
      <c r="I42" s="191" t="s">
        <v>26</v>
      </c>
      <c r="J42" s="193">
        <v>342.63168999999999</v>
      </c>
      <c r="K42" s="191" t="s">
        <v>26</v>
      </c>
      <c r="L42" s="191" t="s">
        <v>26</v>
      </c>
      <c r="M42" s="209" t="s">
        <v>75</v>
      </c>
    </row>
    <row r="43" spans="1:19" s="212" customFormat="1" ht="141.75" x14ac:dyDescent="0.25">
      <c r="A43" s="209">
        <v>29</v>
      </c>
      <c r="B43" s="40" t="s">
        <v>1111</v>
      </c>
      <c r="C43" s="40" t="s">
        <v>1165</v>
      </c>
      <c r="D43" s="209" t="s">
        <v>74</v>
      </c>
      <c r="E43" s="190">
        <v>22564</v>
      </c>
      <c r="F43" s="40" t="s">
        <v>1166</v>
      </c>
      <c r="G43" s="209" t="s">
        <v>1632</v>
      </c>
      <c r="H43" s="40" t="s">
        <v>1631</v>
      </c>
      <c r="I43" s="191" t="s">
        <v>26</v>
      </c>
      <c r="J43" s="193">
        <v>3029.6682799999999</v>
      </c>
      <c r="K43" s="191" t="s">
        <v>26</v>
      </c>
      <c r="L43" s="191" t="s">
        <v>26</v>
      </c>
      <c r="M43" s="209" t="s">
        <v>75</v>
      </c>
    </row>
    <row r="44" spans="1:19" s="212" customFormat="1" ht="63" customHeight="1" x14ac:dyDescent="0.25">
      <c r="A44" s="209">
        <v>30</v>
      </c>
      <c r="B44" s="40" t="s">
        <v>1111</v>
      </c>
      <c r="C44" s="40" t="s">
        <v>1981</v>
      </c>
      <c r="D44" s="209" t="s">
        <v>74</v>
      </c>
      <c r="E44" s="190">
        <v>50967</v>
      </c>
      <c r="F44" s="40" t="s">
        <v>1982</v>
      </c>
      <c r="G44" s="209" t="s">
        <v>1983</v>
      </c>
      <c r="H44" s="40" t="s">
        <v>1642</v>
      </c>
      <c r="I44" s="191" t="s">
        <v>26</v>
      </c>
      <c r="J44" s="193">
        <v>33774.811000000002</v>
      </c>
      <c r="K44" s="191" t="s">
        <v>26</v>
      </c>
      <c r="L44" s="191" t="s">
        <v>26</v>
      </c>
      <c r="M44" s="209" t="s">
        <v>75</v>
      </c>
      <c r="R44" s="214"/>
      <c r="S44" s="214"/>
    </row>
    <row r="45" spans="1:19" s="212" customFormat="1" ht="141.75" x14ac:dyDescent="0.25">
      <c r="A45" s="209">
        <v>31</v>
      </c>
      <c r="B45" s="40" t="s">
        <v>1111</v>
      </c>
      <c r="C45" s="40" t="s">
        <v>1167</v>
      </c>
      <c r="D45" s="209" t="s">
        <v>74</v>
      </c>
      <c r="E45" s="190">
        <v>4947</v>
      </c>
      <c r="F45" s="40" t="s">
        <v>1168</v>
      </c>
      <c r="G45" s="209" t="s">
        <v>1842</v>
      </c>
      <c r="H45" s="40" t="s">
        <v>1642</v>
      </c>
      <c r="I45" s="191" t="s">
        <v>26</v>
      </c>
      <c r="J45" s="193">
        <v>5569.77783</v>
      </c>
      <c r="K45" s="191" t="s">
        <v>26</v>
      </c>
      <c r="L45" s="191" t="s">
        <v>26</v>
      </c>
      <c r="M45" s="209" t="s">
        <v>75</v>
      </c>
      <c r="R45" s="122"/>
      <c r="S45" s="122"/>
    </row>
    <row r="46" spans="1:19" s="212" customFormat="1" ht="63" x14ac:dyDescent="0.25">
      <c r="A46" s="209">
        <v>32</v>
      </c>
      <c r="B46" s="40" t="s">
        <v>1111</v>
      </c>
      <c r="C46" s="40" t="s">
        <v>1169</v>
      </c>
      <c r="D46" s="209" t="s">
        <v>74</v>
      </c>
      <c r="E46" s="190">
        <v>15476100</v>
      </c>
      <c r="F46" s="40" t="s">
        <v>1170</v>
      </c>
      <c r="G46" s="209" t="s">
        <v>1625</v>
      </c>
      <c r="H46" s="40" t="s">
        <v>1633</v>
      </c>
      <c r="I46" s="191" t="s">
        <v>26</v>
      </c>
      <c r="J46" s="193">
        <v>84189.983999999997</v>
      </c>
      <c r="K46" s="191" t="s">
        <v>26</v>
      </c>
      <c r="L46" s="191" t="s">
        <v>26</v>
      </c>
      <c r="M46" s="209" t="s">
        <v>75</v>
      </c>
      <c r="R46" s="122"/>
      <c r="S46" s="122"/>
    </row>
    <row r="47" spans="1:19" s="212" customFormat="1" ht="47.25" x14ac:dyDescent="0.25">
      <c r="A47" s="209">
        <v>33</v>
      </c>
      <c r="B47" s="40" t="s">
        <v>1111</v>
      </c>
      <c r="C47" s="40" t="s">
        <v>1171</v>
      </c>
      <c r="D47" s="209" t="s">
        <v>74</v>
      </c>
      <c r="E47" s="190">
        <v>19955550</v>
      </c>
      <c r="F47" s="40" t="s">
        <v>1172</v>
      </c>
      <c r="G47" s="209" t="s">
        <v>1635</v>
      </c>
      <c r="H47" s="40" t="s">
        <v>1634</v>
      </c>
      <c r="I47" s="191" t="s">
        <v>26</v>
      </c>
      <c r="J47" s="193">
        <v>114943.96799999999</v>
      </c>
      <c r="K47" s="191" t="s">
        <v>26</v>
      </c>
      <c r="L47" s="191" t="s">
        <v>26</v>
      </c>
      <c r="M47" s="209" t="s">
        <v>75</v>
      </c>
      <c r="R47" s="122"/>
      <c r="S47" s="122"/>
    </row>
    <row r="48" spans="1:19" s="212" customFormat="1" ht="47.25" x14ac:dyDescent="0.25">
      <c r="A48" s="209">
        <v>34</v>
      </c>
      <c r="B48" s="40" t="s">
        <v>1111</v>
      </c>
      <c r="C48" s="40" t="s">
        <v>1173</v>
      </c>
      <c r="D48" s="209" t="s">
        <v>74</v>
      </c>
      <c r="E48" s="190">
        <v>65647684</v>
      </c>
      <c r="F48" s="40" t="s">
        <v>1174</v>
      </c>
      <c r="G48" s="209" t="s">
        <v>1636</v>
      </c>
      <c r="H48" s="40" t="s">
        <v>1626</v>
      </c>
      <c r="I48" s="191" t="s">
        <v>26</v>
      </c>
      <c r="J48" s="193">
        <v>335459.66524</v>
      </c>
      <c r="K48" s="191" t="s">
        <v>26</v>
      </c>
      <c r="L48" s="191" t="s">
        <v>26</v>
      </c>
      <c r="M48" s="209" t="s">
        <v>75</v>
      </c>
      <c r="R48" s="122"/>
      <c r="S48" s="122"/>
    </row>
    <row r="49" spans="1:19" ht="94.5" x14ac:dyDescent="0.25">
      <c r="A49" s="209">
        <v>35</v>
      </c>
      <c r="B49" s="40" t="s">
        <v>1111</v>
      </c>
      <c r="C49" s="40" t="s">
        <v>1175</v>
      </c>
      <c r="D49" s="209" t="s">
        <v>74</v>
      </c>
      <c r="E49" s="190">
        <v>389</v>
      </c>
      <c r="F49" s="40" t="s">
        <v>1176</v>
      </c>
      <c r="G49" s="209" t="s">
        <v>1638</v>
      </c>
      <c r="H49" s="40" t="s">
        <v>1637</v>
      </c>
      <c r="I49" s="191" t="s">
        <v>26</v>
      </c>
      <c r="J49" s="193">
        <v>13.786160000000001</v>
      </c>
      <c r="K49" s="191" t="s">
        <v>26</v>
      </c>
      <c r="L49" s="191" t="s">
        <v>26</v>
      </c>
      <c r="M49" s="209" t="s">
        <v>75</v>
      </c>
      <c r="R49" s="122"/>
      <c r="S49" s="122"/>
    </row>
    <row r="50" spans="1:19" ht="94.5" x14ac:dyDescent="0.25">
      <c r="A50" s="209">
        <v>36</v>
      </c>
      <c r="B50" s="40" t="s">
        <v>1111</v>
      </c>
      <c r="C50" s="40" t="s">
        <v>1153</v>
      </c>
      <c r="D50" s="209" t="s">
        <v>74</v>
      </c>
      <c r="E50" s="190">
        <v>110</v>
      </c>
      <c r="F50" s="40" t="s">
        <v>1177</v>
      </c>
      <c r="G50" s="209" t="s">
        <v>1640</v>
      </c>
      <c r="H50" s="40" t="s">
        <v>1639</v>
      </c>
      <c r="I50" s="191" t="s">
        <v>26</v>
      </c>
      <c r="J50" s="193">
        <v>3.4617</v>
      </c>
      <c r="K50" s="191" t="s">
        <v>26</v>
      </c>
      <c r="L50" s="191" t="s">
        <v>26</v>
      </c>
      <c r="M50" s="209" t="s">
        <v>75</v>
      </c>
      <c r="R50" s="122"/>
      <c r="S50" s="122"/>
    </row>
    <row r="51" spans="1:19" ht="189" x14ac:dyDescent="0.25">
      <c r="A51" s="209">
        <v>37</v>
      </c>
      <c r="B51" s="40" t="s">
        <v>1111</v>
      </c>
      <c r="C51" s="40" t="s">
        <v>1178</v>
      </c>
      <c r="D51" s="209" t="s">
        <v>74</v>
      </c>
      <c r="E51" s="190">
        <v>854</v>
      </c>
      <c r="F51" s="40" t="s">
        <v>1179</v>
      </c>
      <c r="G51" s="209" t="s">
        <v>1587</v>
      </c>
      <c r="H51" s="40" t="s">
        <v>1874</v>
      </c>
      <c r="I51" s="191" t="s">
        <v>26</v>
      </c>
      <c r="J51" s="193">
        <v>30.26576</v>
      </c>
      <c r="K51" s="191" t="s">
        <v>26</v>
      </c>
      <c r="L51" s="191" t="s">
        <v>26</v>
      </c>
      <c r="M51" s="209" t="s">
        <v>75</v>
      </c>
      <c r="R51" s="122"/>
      <c r="S51" s="122"/>
    </row>
    <row r="52" spans="1:19" ht="94.5" x14ac:dyDescent="0.25">
      <c r="A52" s="209">
        <v>38</v>
      </c>
      <c r="B52" s="40" t="s">
        <v>1111</v>
      </c>
      <c r="C52" s="40" t="s">
        <v>1175</v>
      </c>
      <c r="D52" s="209" t="s">
        <v>74</v>
      </c>
      <c r="E52" s="190">
        <v>520</v>
      </c>
      <c r="F52" s="40" t="s">
        <v>1180</v>
      </c>
      <c r="G52" s="209" t="s">
        <v>1578</v>
      </c>
      <c r="H52" s="40" t="s">
        <v>1641</v>
      </c>
      <c r="I52" s="191" t="s">
        <v>26</v>
      </c>
      <c r="J52" s="193">
        <v>18.428799999999999</v>
      </c>
      <c r="K52" s="191" t="s">
        <v>26</v>
      </c>
      <c r="L52" s="191" t="s">
        <v>26</v>
      </c>
      <c r="M52" s="209" t="s">
        <v>75</v>
      </c>
      <c r="R52" s="122"/>
      <c r="S52" s="122"/>
    </row>
    <row r="53" spans="1:19" ht="141.75" x14ac:dyDescent="0.25">
      <c r="A53" s="209">
        <v>39</v>
      </c>
      <c r="B53" s="40" t="s">
        <v>1111</v>
      </c>
      <c r="C53" s="40" t="s">
        <v>1181</v>
      </c>
      <c r="D53" s="209" t="s">
        <v>74</v>
      </c>
      <c r="E53" s="190">
        <v>1117</v>
      </c>
      <c r="F53" s="40" t="s">
        <v>1182</v>
      </c>
      <c r="G53" s="209" t="s">
        <v>1643</v>
      </c>
      <c r="H53" s="40" t="s">
        <v>1642</v>
      </c>
      <c r="I53" s="191" t="s">
        <v>26</v>
      </c>
      <c r="J53" s="193">
        <v>219.03253000000001</v>
      </c>
      <c r="K53" s="191" t="s">
        <v>26</v>
      </c>
      <c r="L53" s="191" t="s">
        <v>26</v>
      </c>
      <c r="M53" s="209" t="s">
        <v>75</v>
      </c>
      <c r="R53" s="122"/>
      <c r="S53" s="122"/>
    </row>
    <row r="54" spans="1:19" ht="157.5" x14ac:dyDescent="0.25">
      <c r="A54" s="209">
        <v>40</v>
      </c>
      <c r="B54" s="40" t="s">
        <v>1111</v>
      </c>
      <c r="C54" s="40" t="s">
        <v>1183</v>
      </c>
      <c r="D54" s="209" t="s">
        <v>74</v>
      </c>
      <c r="E54" s="190">
        <v>1515</v>
      </c>
      <c r="F54" s="40" t="s">
        <v>1184</v>
      </c>
      <c r="G54" s="209"/>
      <c r="H54" s="40" t="s">
        <v>1420</v>
      </c>
      <c r="I54" s="191" t="s">
        <v>26</v>
      </c>
      <c r="J54" s="193">
        <v>1566.7827</v>
      </c>
      <c r="K54" s="191" t="s">
        <v>26</v>
      </c>
      <c r="L54" s="191" t="s">
        <v>26</v>
      </c>
      <c r="M54" s="209" t="s">
        <v>75</v>
      </c>
      <c r="R54" s="122"/>
      <c r="S54" s="122"/>
    </row>
    <row r="55" spans="1:19" ht="141.75" x14ac:dyDescent="0.25">
      <c r="A55" s="209">
        <v>41</v>
      </c>
      <c r="B55" s="40" t="s">
        <v>1111</v>
      </c>
      <c r="C55" s="40" t="s">
        <v>1185</v>
      </c>
      <c r="D55" s="209" t="s">
        <v>74</v>
      </c>
      <c r="E55" s="190">
        <v>1330</v>
      </c>
      <c r="F55" s="40" t="s">
        <v>1186</v>
      </c>
      <c r="G55" s="209" t="s">
        <v>1643</v>
      </c>
      <c r="H55" s="40" t="s">
        <v>1642</v>
      </c>
      <c r="I55" s="191" t="s">
        <v>26</v>
      </c>
      <c r="J55" s="193">
        <v>1152.0327</v>
      </c>
      <c r="K55" s="191" t="s">
        <v>26</v>
      </c>
      <c r="L55" s="191" t="s">
        <v>26</v>
      </c>
      <c r="M55" s="209" t="s">
        <v>75</v>
      </c>
      <c r="R55" s="122"/>
      <c r="S55" s="122"/>
    </row>
    <row r="56" spans="1:19" ht="141.75" x14ac:dyDescent="0.25">
      <c r="A56" s="209">
        <v>42</v>
      </c>
      <c r="B56" s="40" t="s">
        <v>1111</v>
      </c>
      <c r="C56" s="40" t="s">
        <v>1187</v>
      </c>
      <c r="D56" s="209" t="s">
        <v>74</v>
      </c>
      <c r="E56" s="190">
        <v>753</v>
      </c>
      <c r="F56" s="40" t="s">
        <v>1188</v>
      </c>
      <c r="G56" s="209" t="s">
        <v>1643</v>
      </c>
      <c r="H56" s="40" t="s">
        <v>1642</v>
      </c>
      <c r="I56" s="191" t="s">
        <v>26</v>
      </c>
      <c r="J56" s="193">
        <v>765.92900999999995</v>
      </c>
      <c r="K56" s="191" t="s">
        <v>26</v>
      </c>
      <c r="L56" s="191" t="s">
        <v>26</v>
      </c>
      <c r="M56" s="209" t="s">
        <v>75</v>
      </c>
      <c r="R56" s="122"/>
      <c r="S56" s="122"/>
    </row>
    <row r="57" spans="1:19" ht="141.75" x14ac:dyDescent="0.25">
      <c r="A57" s="209">
        <v>43</v>
      </c>
      <c r="B57" s="40" t="s">
        <v>1111</v>
      </c>
      <c r="C57" s="40" t="s">
        <v>1189</v>
      </c>
      <c r="D57" s="209" t="s">
        <v>74</v>
      </c>
      <c r="E57" s="190">
        <v>1000</v>
      </c>
      <c r="F57" s="40" t="s">
        <v>1190</v>
      </c>
      <c r="G57" s="209" t="s">
        <v>1643</v>
      </c>
      <c r="H57" s="40" t="s">
        <v>1642</v>
      </c>
      <c r="I57" s="191" t="s">
        <v>26</v>
      </c>
      <c r="J57" s="193">
        <v>118.37</v>
      </c>
      <c r="K57" s="191" t="s">
        <v>26</v>
      </c>
      <c r="L57" s="191" t="s">
        <v>26</v>
      </c>
      <c r="M57" s="209" t="s">
        <v>75</v>
      </c>
      <c r="R57" s="122"/>
      <c r="S57" s="122"/>
    </row>
    <row r="58" spans="1:19" ht="141.75" x14ac:dyDescent="0.25">
      <c r="A58" s="209">
        <v>44</v>
      </c>
      <c r="B58" s="40" t="s">
        <v>1111</v>
      </c>
      <c r="C58" s="40" t="s">
        <v>1191</v>
      </c>
      <c r="D58" s="209" t="s">
        <v>74</v>
      </c>
      <c r="E58" s="190">
        <v>996</v>
      </c>
      <c r="F58" s="40" t="s">
        <v>1192</v>
      </c>
      <c r="G58" s="209" t="s">
        <v>1643</v>
      </c>
      <c r="H58" s="40" t="s">
        <v>1642</v>
      </c>
      <c r="I58" s="191" t="s">
        <v>26</v>
      </c>
      <c r="J58" s="193">
        <v>94.012439999999998</v>
      </c>
      <c r="K58" s="191" t="s">
        <v>26</v>
      </c>
      <c r="L58" s="191" t="s">
        <v>26</v>
      </c>
      <c r="M58" s="209" t="s">
        <v>75</v>
      </c>
      <c r="R58" s="122"/>
      <c r="S58" s="122"/>
    </row>
    <row r="59" spans="1:19" ht="141.75" x14ac:dyDescent="0.25">
      <c r="A59" s="209">
        <v>45</v>
      </c>
      <c r="B59" s="40" t="s">
        <v>1111</v>
      </c>
      <c r="C59" s="40" t="s">
        <v>1193</v>
      </c>
      <c r="D59" s="209" t="s">
        <v>74</v>
      </c>
      <c r="E59" s="190">
        <v>1000</v>
      </c>
      <c r="F59" s="40" t="s">
        <v>1194</v>
      </c>
      <c r="G59" s="209" t="s">
        <v>1643</v>
      </c>
      <c r="H59" s="40" t="s">
        <v>1642</v>
      </c>
      <c r="I59" s="191" t="s">
        <v>26</v>
      </c>
      <c r="J59" s="193">
        <v>159.75</v>
      </c>
      <c r="K59" s="191" t="s">
        <v>26</v>
      </c>
      <c r="L59" s="191" t="s">
        <v>26</v>
      </c>
      <c r="M59" s="209" t="s">
        <v>75</v>
      </c>
      <c r="R59" s="122"/>
      <c r="S59" s="122"/>
    </row>
    <row r="60" spans="1:19" ht="141.75" x14ac:dyDescent="0.25">
      <c r="A60" s="209">
        <v>46</v>
      </c>
      <c r="B60" s="40" t="s">
        <v>1111</v>
      </c>
      <c r="C60" s="40" t="s">
        <v>1195</v>
      </c>
      <c r="D60" s="209" t="s">
        <v>74</v>
      </c>
      <c r="E60" s="190">
        <v>1326</v>
      </c>
      <c r="F60" s="40" t="s">
        <v>1196</v>
      </c>
      <c r="G60" s="209" t="s">
        <v>1643</v>
      </c>
      <c r="H60" s="40" t="s">
        <v>1642</v>
      </c>
      <c r="I60" s="191" t="s">
        <v>26</v>
      </c>
      <c r="J60" s="193">
        <v>154.69116</v>
      </c>
      <c r="K60" s="191" t="s">
        <v>26</v>
      </c>
      <c r="L60" s="191" t="s">
        <v>26</v>
      </c>
      <c r="M60" s="209" t="s">
        <v>75</v>
      </c>
      <c r="R60" s="122"/>
      <c r="S60" s="122"/>
    </row>
    <row r="61" spans="1:19" ht="141.75" x14ac:dyDescent="0.25">
      <c r="A61" s="209">
        <v>47</v>
      </c>
      <c r="B61" s="40" t="s">
        <v>1111</v>
      </c>
      <c r="C61" s="40" t="s">
        <v>1197</v>
      </c>
      <c r="D61" s="209" t="s">
        <v>74</v>
      </c>
      <c r="E61" s="190">
        <v>1019</v>
      </c>
      <c r="F61" s="40" t="s">
        <v>1198</v>
      </c>
      <c r="G61" s="209" t="s">
        <v>1643</v>
      </c>
      <c r="H61" s="40" t="s">
        <v>1642</v>
      </c>
      <c r="I61" s="191" t="s">
        <v>26</v>
      </c>
      <c r="J61" s="193">
        <v>129.81040999999999</v>
      </c>
      <c r="K61" s="191" t="s">
        <v>26</v>
      </c>
      <c r="L61" s="191" t="s">
        <v>26</v>
      </c>
      <c r="M61" s="209" t="s">
        <v>75</v>
      </c>
      <c r="R61" s="122"/>
      <c r="S61" s="122"/>
    </row>
    <row r="62" spans="1:19" ht="141.75" x14ac:dyDescent="0.25">
      <c r="A62" s="209">
        <v>48</v>
      </c>
      <c r="B62" s="40" t="s">
        <v>1111</v>
      </c>
      <c r="C62" s="40" t="s">
        <v>1199</v>
      </c>
      <c r="D62" s="209" t="s">
        <v>74</v>
      </c>
      <c r="E62" s="190">
        <v>1374</v>
      </c>
      <c r="F62" s="40" t="s">
        <v>1200</v>
      </c>
      <c r="G62" s="209" t="s">
        <v>1643</v>
      </c>
      <c r="H62" s="40" t="s">
        <v>1642</v>
      </c>
      <c r="I62" s="191" t="s">
        <v>26</v>
      </c>
      <c r="J62" s="193">
        <v>1449.61122</v>
      </c>
      <c r="K62" s="191" t="s">
        <v>26</v>
      </c>
      <c r="L62" s="191" t="s">
        <v>26</v>
      </c>
      <c r="M62" s="209" t="s">
        <v>75</v>
      </c>
      <c r="R62" s="122"/>
      <c r="S62" s="122"/>
    </row>
    <row r="63" spans="1:19" ht="141.75" x14ac:dyDescent="0.25">
      <c r="A63" s="209">
        <v>49</v>
      </c>
      <c r="B63" s="40" t="s">
        <v>1111</v>
      </c>
      <c r="C63" s="40" t="s">
        <v>1201</v>
      </c>
      <c r="D63" s="209" t="s">
        <v>74</v>
      </c>
      <c r="E63" s="190">
        <v>445</v>
      </c>
      <c r="F63" s="40" t="s">
        <v>1202</v>
      </c>
      <c r="G63" s="209" t="s">
        <v>1875</v>
      </c>
      <c r="H63" s="40" t="s">
        <v>1867</v>
      </c>
      <c r="I63" s="191" t="s">
        <v>26</v>
      </c>
      <c r="J63" s="220">
        <v>63.127699999999997</v>
      </c>
      <c r="K63" s="191" t="s">
        <v>26</v>
      </c>
      <c r="L63" s="191" t="s">
        <v>26</v>
      </c>
      <c r="M63" s="209" t="s">
        <v>75</v>
      </c>
      <c r="R63" s="122"/>
      <c r="S63" s="122"/>
    </row>
    <row r="64" spans="1:19" ht="141.75" x14ac:dyDescent="0.25">
      <c r="A64" s="209">
        <v>50</v>
      </c>
      <c r="B64" s="40" t="s">
        <v>1111</v>
      </c>
      <c r="C64" s="40" t="s">
        <v>1203</v>
      </c>
      <c r="D64" s="209" t="s">
        <v>74</v>
      </c>
      <c r="E64" s="190">
        <v>1803</v>
      </c>
      <c r="F64" s="40" t="s">
        <v>1204</v>
      </c>
      <c r="G64" s="209" t="s">
        <v>1643</v>
      </c>
      <c r="H64" s="40" t="s">
        <v>1642</v>
      </c>
      <c r="I64" s="191" t="s">
        <v>26</v>
      </c>
      <c r="J64" s="220">
        <v>157.92477</v>
      </c>
      <c r="K64" s="191" t="s">
        <v>26</v>
      </c>
      <c r="L64" s="191" t="s">
        <v>26</v>
      </c>
      <c r="M64" s="209" t="s">
        <v>75</v>
      </c>
      <c r="R64" s="122"/>
      <c r="S64" s="122"/>
    </row>
    <row r="65" spans="1:19" ht="141.75" x14ac:dyDescent="0.25">
      <c r="A65" s="209">
        <v>51</v>
      </c>
      <c r="B65" s="40" t="s">
        <v>1111</v>
      </c>
      <c r="C65" s="40" t="s">
        <v>1205</v>
      </c>
      <c r="D65" s="209" t="s">
        <v>74</v>
      </c>
      <c r="E65" s="190">
        <v>600</v>
      </c>
      <c r="F65" s="40" t="s">
        <v>1206</v>
      </c>
      <c r="G65" s="209" t="s">
        <v>1643</v>
      </c>
      <c r="H65" s="40" t="s">
        <v>1642</v>
      </c>
      <c r="I65" s="191" t="s">
        <v>26</v>
      </c>
      <c r="J65" s="220">
        <v>73.481999999999999</v>
      </c>
      <c r="K65" s="191" t="s">
        <v>26</v>
      </c>
      <c r="L65" s="191" t="s">
        <v>26</v>
      </c>
      <c r="M65" s="209" t="s">
        <v>75</v>
      </c>
      <c r="R65" s="122"/>
      <c r="S65" s="122"/>
    </row>
    <row r="66" spans="1:19" ht="141.75" x14ac:dyDescent="0.25">
      <c r="A66" s="209">
        <v>52</v>
      </c>
      <c r="B66" s="40" t="s">
        <v>1111</v>
      </c>
      <c r="C66" s="40" t="s">
        <v>1207</v>
      </c>
      <c r="D66" s="209" t="s">
        <v>74</v>
      </c>
      <c r="E66" s="190">
        <v>2249</v>
      </c>
      <c r="F66" s="40" t="s">
        <v>1208</v>
      </c>
      <c r="G66" s="209" t="s">
        <v>1643</v>
      </c>
      <c r="H66" s="40" t="s">
        <v>1867</v>
      </c>
      <c r="I66" s="191" t="s">
        <v>26</v>
      </c>
      <c r="J66" s="220">
        <v>235.60524000000001</v>
      </c>
      <c r="K66" s="191" t="s">
        <v>26</v>
      </c>
      <c r="L66" s="191" t="s">
        <v>26</v>
      </c>
      <c r="M66" s="209" t="s">
        <v>75</v>
      </c>
      <c r="R66" s="122"/>
      <c r="S66" s="122"/>
    </row>
    <row r="67" spans="1:19" ht="141.75" x14ac:dyDescent="0.25">
      <c r="A67" s="209">
        <v>53</v>
      </c>
      <c r="B67" s="40" t="s">
        <v>1111</v>
      </c>
      <c r="C67" s="40" t="s">
        <v>1209</v>
      </c>
      <c r="D67" s="209" t="s">
        <v>74</v>
      </c>
      <c r="E67" s="190">
        <v>211</v>
      </c>
      <c r="F67" s="40" t="s">
        <v>1210</v>
      </c>
      <c r="G67" s="209" t="s">
        <v>1643</v>
      </c>
      <c r="H67" s="40" t="s">
        <v>1642</v>
      </c>
      <c r="I67" s="191" t="s">
        <v>26</v>
      </c>
      <c r="J67" s="220">
        <v>23.121379999999998</v>
      </c>
      <c r="K67" s="191" t="s">
        <v>26</v>
      </c>
      <c r="L67" s="191" t="s">
        <v>26</v>
      </c>
      <c r="M67" s="209" t="s">
        <v>75</v>
      </c>
      <c r="R67" s="122"/>
      <c r="S67" s="122"/>
    </row>
    <row r="68" spans="1:19" ht="94.5" x14ac:dyDescent="0.25">
      <c r="A68" s="209">
        <v>54</v>
      </c>
      <c r="B68" s="40" t="s">
        <v>1111</v>
      </c>
      <c r="C68" s="40" t="s">
        <v>1175</v>
      </c>
      <c r="D68" s="209" t="s">
        <v>74</v>
      </c>
      <c r="E68" s="190">
        <v>200</v>
      </c>
      <c r="F68" s="40" t="s">
        <v>1211</v>
      </c>
      <c r="G68" s="209" t="s">
        <v>1578</v>
      </c>
      <c r="H68" s="40" t="s">
        <v>1876</v>
      </c>
      <c r="I68" s="191" t="s">
        <v>26</v>
      </c>
      <c r="J68" s="220">
        <v>7.0880000000000001</v>
      </c>
      <c r="K68" s="191" t="s">
        <v>26</v>
      </c>
      <c r="L68" s="191" t="s">
        <v>26</v>
      </c>
      <c r="M68" s="209" t="s">
        <v>75</v>
      </c>
      <c r="R68" s="122"/>
      <c r="S68" s="122"/>
    </row>
    <row r="69" spans="1:19" ht="94.5" x14ac:dyDescent="0.25">
      <c r="A69" s="209">
        <v>55</v>
      </c>
      <c r="B69" s="40" t="s">
        <v>1111</v>
      </c>
      <c r="C69" s="40" t="s">
        <v>1212</v>
      </c>
      <c r="D69" s="209" t="s">
        <v>74</v>
      </c>
      <c r="E69" s="190">
        <v>329</v>
      </c>
      <c r="F69" s="40" t="s">
        <v>1213</v>
      </c>
      <c r="G69" s="209" t="s">
        <v>1587</v>
      </c>
      <c r="H69" s="40" t="s">
        <v>1877</v>
      </c>
      <c r="I69" s="191" t="s">
        <v>26</v>
      </c>
      <c r="J69" s="220">
        <v>10.353630000000001</v>
      </c>
      <c r="K69" s="191" t="s">
        <v>26</v>
      </c>
      <c r="L69" s="191" t="s">
        <v>26</v>
      </c>
      <c r="M69" s="209" t="s">
        <v>75</v>
      </c>
      <c r="R69" s="122"/>
      <c r="S69" s="122"/>
    </row>
    <row r="70" spans="1:19" ht="94.5" x14ac:dyDescent="0.25">
      <c r="A70" s="209">
        <v>56</v>
      </c>
      <c r="B70" s="40" t="s">
        <v>1111</v>
      </c>
      <c r="C70" s="40" t="s">
        <v>1175</v>
      </c>
      <c r="D70" s="209" t="s">
        <v>74</v>
      </c>
      <c r="E70" s="190">
        <v>100</v>
      </c>
      <c r="F70" s="40" t="s">
        <v>1214</v>
      </c>
      <c r="G70" s="209" t="s">
        <v>1638</v>
      </c>
      <c r="H70" s="40" t="s">
        <v>1878</v>
      </c>
      <c r="I70" s="191" t="s">
        <v>26</v>
      </c>
      <c r="J70" s="220">
        <v>3.544</v>
      </c>
      <c r="K70" s="191" t="s">
        <v>26</v>
      </c>
      <c r="L70" s="191" t="s">
        <v>26</v>
      </c>
      <c r="M70" s="209" t="s">
        <v>75</v>
      </c>
      <c r="R70" s="122"/>
      <c r="S70" s="122"/>
    </row>
    <row r="71" spans="1:19" ht="141.75" x14ac:dyDescent="0.25">
      <c r="A71" s="209">
        <v>57</v>
      </c>
      <c r="B71" s="40" t="s">
        <v>1111</v>
      </c>
      <c r="C71" s="40" t="s">
        <v>1215</v>
      </c>
      <c r="D71" s="209" t="s">
        <v>74</v>
      </c>
      <c r="E71" s="190">
        <v>466</v>
      </c>
      <c r="F71" s="40" t="s">
        <v>1216</v>
      </c>
      <c r="G71" s="209" t="s">
        <v>1879</v>
      </c>
      <c r="H71" s="40" t="s">
        <v>1642</v>
      </c>
      <c r="I71" s="191" t="s">
        <v>26</v>
      </c>
      <c r="J71" s="220">
        <v>47.956060000000001</v>
      </c>
      <c r="K71" s="191" t="s">
        <v>26</v>
      </c>
      <c r="L71" s="191" t="s">
        <v>26</v>
      </c>
      <c r="M71" s="209" t="s">
        <v>75</v>
      </c>
      <c r="R71" s="122"/>
      <c r="S71" s="122"/>
    </row>
    <row r="72" spans="1:19" ht="141.75" x14ac:dyDescent="0.25">
      <c r="A72" s="209">
        <v>58</v>
      </c>
      <c r="B72" s="40" t="s">
        <v>1111</v>
      </c>
      <c r="C72" s="40" t="s">
        <v>1217</v>
      </c>
      <c r="D72" s="209" t="s">
        <v>74</v>
      </c>
      <c r="E72" s="190">
        <v>19244</v>
      </c>
      <c r="F72" s="40" t="s">
        <v>1218</v>
      </c>
      <c r="G72" s="209" t="s">
        <v>1879</v>
      </c>
      <c r="H72" s="40" t="s">
        <v>1642</v>
      </c>
      <c r="I72" s="191" t="s">
        <v>26</v>
      </c>
      <c r="J72" s="220">
        <v>2630.0774799999999</v>
      </c>
      <c r="K72" s="191" t="s">
        <v>26</v>
      </c>
      <c r="L72" s="191" t="s">
        <v>26</v>
      </c>
      <c r="M72" s="209" t="s">
        <v>75</v>
      </c>
      <c r="R72" s="122"/>
      <c r="S72" s="122"/>
    </row>
    <row r="73" spans="1:19" ht="141.75" x14ac:dyDescent="0.25">
      <c r="A73" s="209">
        <v>59</v>
      </c>
      <c r="B73" s="40" t="s">
        <v>1111</v>
      </c>
      <c r="C73" s="40" t="s">
        <v>1219</v>
      </c>
      <c r="D73" s="209" t="s">
        <v>74</v>
      </c>
      <c r="E73" s="190">
        <v>1794</v>
      </c>
      <c r="F73" s="40" t="s">
        <v>1220</v>
      </c>
      <c r="G73" s="209" t="s">
        <v>1879</v>
      </c>
      <c r="H73" s="40" t="s">
        <v>1642</v>
      </c>
      <c r="I73" s="191" t="s">
        <v>26</v>
      </c>
      <c r="J73" s="220">
        <v>1848.86052</v>
      </c>
      <c r="K73" s="191" t="s">
        <v>26</v>
      </c>
      <c r="L73" s="191" t="s">
        <v>26</v>
      </c>
      <c r="M73" s="209" t="s">
        <v>75</v>
      </c>
      <c r="R73" s="122"/>
      <c r="S73" s="122"/>
    </row>
    <row r="74" spans="1:19" ht="141.75" x14ac:dyDescent="0.25">
      <c r="A74" s="209">
        <v>60</v>
      </c>
      <c r="B74" s="40" t="s">
        <v>1111</v>
      </c>
      <c r="C74" s="40" t="s">
        <v>1221</v>
      </c>
      <c r="D74" s="209" t="s">
        <v>74</v>
      </c>
      <c r="E74" s="190">
        <v>36003</v>
      </c>
      <c r="F74" s="40" t="s">
        <v>1222</v>
      </c>
      <c r="G74" s="209" t="s">
        <v>1879</v>
      </c>
      <c r="H74" s="40" t="s">
        <v>1642</v>
      </c>
      <c r="I74" s="191" t="s">
        <v>26</v>
      </c>
      <c r="J74" s="220">
        <v>36445.476869999999</v>
      </c>
      <c r="K74" s="191" t="s">
        <v>26</v>
      </c>
      <c r="L74" s="191" t="s">
        <v>26</v>
      </c>
      <c r="M74" s="209" t="s">
        <v>75</v>
      </c>
      <c r="R74" s="122"/>
      <c r="S74" s="122"/>
    </row>
    <row r="75" spans="1:19" ht="94.5" x14ac:dyDescent="0.25">
      <c r="A75" s="209">
        <v>61</v>
      </c>
      <c r="B75" s="40" t="s">
        <v>1111</v>
      </c>
      <c r="C75" s="40" t="s">
        <v>1212</v>
      </c>
      <c r="D75" s="209" t="s">
        <v>74</v>
      </c>
      <c r="E75" s="190">
        <v>316</v>
      </c>
      <c r="F75" s="40" t="s">
        <v>1223</v>
      </c>
      <c r="G75" s="209" t="s">
        <v>1578</v>
      </c>
      <c r="H75" s="40" t="s">
        <v>1881</v>
      </c>
      <c r="I75" s="191" t="s">
        <v>26</v>
      </c>
      <c r="J75" s="202">
        <v>9.9445200000000007</v>
      </c>
      <c r="K75" s="191" t="s">
        <v>26</v>
      </c>
      <c r="L75" s="191" t="s">
        <v>26</v>
      </c>
      <c r="M75" s="209" t="s">
        <v>75</v>
      </c>
      <c r="R75" s="122"/>
      <c r="S75" s="122"/>
    </row>
    <row r="76" spans="1:19" ht="141.75" x14ac:dyDescent="0.25">
      <c r="A76" s="209">
        <v>62</v>
      </c>
      <c r="B76" s="40" t="s">
        <v>1111</v>
      </c>
      <c r="C76" s="40" t="s">
        <v>1224</v>
      </c>
      <c r="D76" s="209" t="s">
        <v>74</v>
      </c>
      <c r="E76" s="190">
        <v>6454</v>
      </c>
      <c r="F76" s="40" t="s">
        <v>1225</v>
      </c>
      <c r="G76" s="209" t="s">
        <v>1880</v>
      </c>
      <c r="H76" s="40" t="s">
        <v>1642</v>
      </c>
      <c r="I76" s="191" t="s">
        <v>26</v>
      </c>
      <c r="J76" s="220">
        <v>5739.6067400000002</v>
      </c>
      <c r="K76" s="191" t="s">
        <v>26</v>
      </c>
      <c r="L76" s="191" t="s">
        <v>26</v>
      </c>
      <c r="M76" s="209" t="s">
        <v>75</v>
      </c>
      <c r="R76" s="122"/>
      <c r="S76" s="122"/>
    </row>
    <row r="77" spans="1:19" ht="141.75" x14ac:dyDescent="0.25">
      <c r="A77" s="209">
        <v>63</v>
      </c>
      <c r="B77" s="40" t="s">
        <v>1111</v>
      </c>
      <c r="C77" s="40" t="s">
        <v>1226</v>
      </c>
      <c r="D77" s="209" t="s">
        <v>74</v>
      </c>
      <c r="E77" s="190">
        <v>2665</v>
      </c>
      <c r="F77" s="40" t="s">
        <v>1227</v>
      </c>
      <c r="G77" s="209" t="s">
        <v>1882</v>
      </c>
      <c r="H77" s="40" t="s">
        <v>1642</v>
      </c>
      <c r="I77" s="191" t="s">
        <v>26</v>
      </c>
      <c r="J77" s="220">
        <v>1283.6505500000001</v>
      </c>
      <c r="K77" s="191" t="s">
        <v>26</v>
      </c>
      <c r="L77" s="191" t="s">
        <v>26</v>
      </c>
      <c r="M77" s="209" t="s">
        <v>75</v>
      </c>
      <c r="R77" s="122"/>
      <c r="S77" s="122"/>
    </row>
    <row r="78" spans="1:19" ht="141.75" x14ac:dyDescent="0.25">
      <c r="A78" s="209">
        <v>64</v>
      </c>
      <c r="B78" s="40" t="s">
        <v>1111</v>
      </c>
      <c r="C78" s="40" t="s">
        <v>1228</v>
      </c>
      <c r="D78" s="209" t="s">
        <v>74</v>
      </c>
      <c r="E78" s="190">
        <v>5784</v>
      </c>
      <c r="F78" s="40" t="s">
        <v>1229</v>
      </c>
      <c r="G78" s="209" t="s">
        <v>1880</v>
      </c>
      <c r="H78" s="40" t="s">
        <v>1642</v>
      </c>
      <c r="I78" s="191" t="s">
        <v>26</v>
      </c>
      <c r="J78" s="220">
        <v>5262.1096799999996</v>
      </c>
      <c r="K78" s="191" t="s">
        <v>26</v>
      </c>
      <c r="L78" s="191" t="s">
        <v>26</v>
      </c>
      <c r="M78" s="209" t="s">
        <v>75</v>
      </c>
      <c r="R78" s="122"/>
      <c r="S78" s="122"/>
    </row>
    <row r="79" spans="1:19" ht="78.75" x14ac:dyDescent="0.25">
      <c r="A79" s="209">
        <v>65</v>
      </c>
      <c r="B79" s="40" t="s">
        <v>1111</v>
      </c>
      <c r="C79" s="40" t="s">
        <v>1230</v>
      </c>
      <c r="D79" s="209" t="s">
        <v>74</v>
      </c>
      <c r="E79" s="190">
        <v>837</v>
      </c>
      <c r="F79" s="40" t="s">
        <v>1231</v>
      </c>
      <c r="G79" s="209" t="s">
        <v>1885</v>
      </c>
      <c r="H79" s="40" t="s">
        <v>1884</v>
      </c>
      <c r="I79" s="191" t="s">
        <v>26</v>
      </c>
      <c r="J79" s="220">
        <v>938.64527999999996</v>
      </c>
      <c r="K79" s="191" t="s">
        <v>26</v>
      </c>
      <c r="L79" s="191" t="s">
        <v>26</v>
      </c>
      <c r="M79" s="209" t="s">
        <v>75</v>
      </c>
      <c r="R79" s="122"/>
      <c r="S79" s="122"/>
    </row>
    <row r="80" spans="1:19" ht="94.5" x14ac:dyDescent="0.25">
      <c r="A80" s="209">
        <v>66</v>
      </c>
      <c r="B80" s="40" t="s">
        <v>1111</v>
      </c>
      <c r="C80" s="40" t="s">
        <v>1232</v>
      </c>
      <c r="D80" s="209" t="s">
        <v>74</v>
      </c>
      <c r="E80" s="190">
        <v>342</v>
      </c>
      <c r="F80" s="40" t="s">
        <v>1233</v>
      </c>
      <c r="G80" s="209" t="s">
        <v>1695</v>
      </c>
      <c r="H80" s="40" t="s">
        <v>1883</v>
      </c>
      <c r="I80" s="191" t="s">
        <v>26</v>
      </c>
      <c r="J80" s="220">
        <v>12.120480000000001</v>
      </c>
      <c r="K80" s="191" t="s">
        <v>26</v>
      </c>
      <c r="L80" s="191" t="s">
        <v>26</v>
      </c>
      <c r="M80" s="209" t="s">
        <v>75</v>
      </c>
      <c r="R80" s="122"/>
      <c r="S80" s="122"/>
    </row>
    <row r="81" spans="1:19" ht="141.75" x14ac:dyDescent="0.25">
      <c r="A81" s="209">
        <v>67</v>
      </c>
      <c r="B81" s="40" t="s">
        <v>1111</v>
      </c>
      <c r="C81" s="40" t="s">
        <v>1234</v>
      </c>
      <c r="D81" s="209" t="s">
        <v>74</v>
      </c>
      <c r="E81" s="190">
        <v>3164</v>
      </c>
      <c r="F81" s="40" t="s">
        <v>1235</v>
      </c>
      <c r="G81" s="209" t="s">
        <v>1872</v>
      </c>
      <c r="H81" s="40" t="s">
        <v>1642</v>
      </c>
      <c r="I81" s="191" t="s">
        <v>26</v>
      </c>
      <c r="J81" s="220">
        <v>497.38080000000002</v>
      </c>
      <c r="K81" s="191" t="s">
        <v>26</v>
      </c>
      <c r="L81" s="191" t="s">
        <v>26</v>
      </c>
      <c r="M81" s="209" t="s">
        <v>75</v>
      </c>
      <c r="R81" s="122"/>
      <c r="S81" s="122"/>
    </row>
    <row r="82" spans="1:19" ht="141.75" x14ac:dyDescent="0.25">
      <c r="A82" s="209">
        <v>68</v>
      </c>
      <c r="B82" s="40" t="s">
        <v>1111</v>
      </c>
      <c r="C82" s="40" t="s">
        <v>1236</v>
      </c>
      <c r="D82" s="209" t="s">
        <v>74</v>
      </c>
      <c r="E82" s="190">
        <v>3456</v>
      </c>
      <c r="F82" s="40" t="s">
        <v>1237</v>
      </c>
      <c r="G82" s="209" t="s">
        <v>1872</v>
      </c>
      <c r="H82" s="40" t="s">
        <v>1642</v>
      </c>
      <c r="I82" s="191" t="s">
        <v>26</v>
      </c>
      <c r="J82" s="220">
        <v>500.67072000000002</v>
      </c>
      <c r="K82" s="191" t="s">
        <v>26</v>
      </c>
      <c r="L82" s="191" t="s">
        <v>26</v>
      </c>
      <c r="M82" s="209" t="s">
        <v>75</v>
      </c>
      <c r="R82" s="122"/>
      <c r="S82" s="122"/>
    </row>
    <row r="83" spans="1:19" ht="141.75" x14ac:dyDescent="0.25">
      <c r="A83" s="209">
        <v>69</v>
      </c>
      <c r="B83" s="40" t="s">
        <v>1111</v>
      </c>
      <c r="C83" s="40" t="s">
        <v>1238</v>
      </c>
      <c r="D83" s="209" t="s">
        <v>74</v>
      </c>
      <c r="E83" s="190">
        <v>17710</v>
      </c>
      <c r="F83" s="40" t="s">
        <v>1239</v>
      </c>
      <c r="G83" s="209" t="s">
        <v>1872</v>
      </c>
      <c r="H83" s="40" t="s">
        <v>1642</v>
      </c>
      <c r="I83" s="191" t="s">
        <v>26</v>
      </c>
      <c r="J83" s="220">
        <v>2784.0120000000002</v>
      </c>
      <c r="K83" s="191" t="s">
        <v>26</v>
      </c>
      <c r="L83" s="191" t="s">
        <v>26</v>
      </c>
      <c r="M83" s="209" t="s">
        <v>75</v>
      </c>
      <c r="R83" s="122"/>
      <c r="S83" s="122"/>
    </row>
    <row r="84" spans="1:19" ht="141.75" x14ac:dyDescent="0.25">
      <c r="A84" s="209">
        <v>70</v>
      </c>
      <c r="B84" s="40" t="s">
        <v>1111</v>
      </c>
      <c r="C84" s="40" t="s">
        <v>1240</v>
      </c>
      <c r="D84" s="209" t="s">
        <v>74</v>
      </c>
      <c r="E84" s="190">
        <v>26000</v>
      </c>
      <c r="F84" s="40" t="s">
        <v>1241</v>
      </c>
      <c r="G84" s="209" t="s">
        <v>1873</v>
      </c>
      <c r="H84" s="40" t="s">
        <v>1867</v>
      </c>
      <c r="I84" s="191" t="s">
        <v>26</v>
      </c>
      <c r="J84" s="220">
        <v>3330.86</v>
      </c>
      <c r="K84" s="191" t="s">
        <v>26</v>
      </c>
      <c r="L84" s="191" t="s">
        <v>26</v>
      </c>
      <c r="M84" s="209" t="s">
        <v>75</v>
      </c>
      <c r="R84" s="122"/>
      <c r="S84" s="122"/>
    </row>
    <row r="85" spans="1:19" ht="141.75" x14ac:dyDescent="0.25">
      <c r="A85" s="209">
        <v>71</v>
      </c>
      <c r="B85" s="40" t="s">
        <v>1111</v>
      </c>
      <c r="C85" s="40" t="s">
        <v>1242</v>
      </c>
      <c r="D85" s="209" t="s">
        <v>74</v>
      </c>
      <c r="E85" s="190">
        <v>752</v>
      </c>
      <c r="F85" s="40" t="s">
        <v>1243</v>
      </c>
      <c r="G85" s="209" t="s">
        <v>1872</v>
      </c>
      <c r="H85" s="40" t="s">
        <v>1642</v>
      </c>
      <c r="I85" s="191" t="s">
        <v>26</v>
      </c>
      <c r="J85" s="220">
        <v>118.2144</v>
      </c>
      <c r="K85" s="191" t="s">
        <v>26</v>
      </c>
      <c r="L85" s="191" t="s">
        <v>26</v>
      </c>
      <c r="M85" s="209" t="s">
        <v>75</v>
      </c>
      <c r="R85" s="122"/>
      <c r="S85" s="122"/>
    </row>
    <row r="86" spans="1:19" ht="141.75" x14ac:dyDescent="0.25">
      <c r="A86" s="209">
        <v>72</v>
      </c>
      <c r="B86" s="40" t="s">
        <v>1111</v>
      </c>
      <c r="C86" s="40" t="s">
        <v>1244</v>
      </c>
      <c r="D86" s="209" t="s">
        <v>74</v>
      </c>
      <c r="E86" s="190">
        <v>13034</v>
      </c>
      <c r="F86" s="40" t="s">
        <v>1245</v>
      </c>
      <c r="G86" s="209" t="s">
        <v>1871</v>
      </c>
      <c r="H86" s="40" t="s">
        <v>1642</v>
      </c>
      <c r="I86" s="191" t="s">
        <v>26</v>
      </c>
      <c r="J86" s="220">
        <v>1940.5019199999999</v>
      </c>
      <c r="K86" s="191" t="s">
        <v>26</v>
      </c>
      <c r="L86" s="191" t="s">
        <v>26</v>
      </c>
      <c r="M86" s="209" t="s">
        <v>75</v>
      </c>
      <c r="R86" s="122"/>
      <c r="S86" s="122"/>
    </row>
    <row r="87" spans="1:19" ht="141.75" x14ac:dyDescent="0.25">
      <c r="A87" s="209">
        <v>73</v>
      </c>
      <c r="B87" s="40" t="s">
        <v>1111</v>
      </c>
      <c r="C87" s="40" t="s">
        <v>1246</v>
      </c>
      <c r="D87" s="209" t="s">
        <v>74</v>
      </c>
      <c r="E87" s="190">
        <v>9421</v>
      </c>
      <c r="F87" s="40" t="s">
        <v>1247</v>
      </c>
      <c r="G87" s="209" t="s">
        <v>1871</v>
      </c>
      <c r="H87" s="40" t="s">
        <v>1642</v>
      </c>
      <c r="I87" s="191" t="s">
        <v>26</v>
      </c>
      <c r="J87" s="220">
        <v>1559.36392</v>
      </c>
      <c r="K87" s="191" t="s">
        <v>26</v>
      </c>
      <c r="L87" s="191" t="s">
        <v>26</v>
      </c>
      <c r="M87" s="209" t="s">
        <v>75</v>
      </c>
      <c r="R87" s="122"/>
      <c r="S87" s="122"/>
    </row>
    <row r="88" spans="1:19" ht="141.75" x14ac:dyDescent="0.25">
      <c r="A88" s="209">
        <v>74</v>
      </c>
      <c r="B88" s="40" t="s">
        <v>1111</v>
      </c>
      <c r="C88" s="40" t="s">
        <v>1248</v>
      </c>
      <c r="D88" s="209" t="s">
        <v>74</v>
      </c>
      <c r="E88" s="190">
        <v>4313</v>
      </c>
      <c r="F88" s="40" t="s">
        <v>1249</v>
      </c>
      <c r="G88" s="209" t="s">
        <v>1871</v>
      </c>
      <c r="H88" s="40" t="s">
        <v>1642</v>
      </c>
      <c r="I88" s="191" t="s">
        <v>26</v>
      </c>
      <c r="J88" s="220">
        <v>729.63021000000003</v>
      </c>
      <c r="K88" s="191" t="s">
        <v>26</v>
      </c>
      <c r="L88" s="191" t="s">
        <v>26</v>
      </c>
      <c r="M88" s="209" t="s">
        <v>75</v>
      </c>
      <c r="R88" s="122"/>
      <c r="S88" s="122"/>
    </row>
    <row r="89" spans="1:19" ht="141.75" x14ac:dyDescent="0.25">
      <c r="A89" s="209">
        <v>75</v>
      </c>
      <c r="B89" s="40" t="s">
        <v>1111</v>
      </c>
      <c r="C89" s="40" t="s">
        <v>1250</v>
      </c>
      <c r="D89" s="209" t="s">
        <v>74</v>
      </c>
      <c r="E89" s="190">
        <v>25562</v>
      </c>
      <c r="F89" s="40" t="s">
        <v>1251</v>
      </c>
      <c r="G89" s="209" t="s">
        <v>1871</v>
      </c>
      <c r="H89" s="40" t="s">
        <v>1642</v>
      </c>
      <c r="I89" s="191" t="s">
        <v>26</v>
      </c>
      <c r="J89" s="220">
        <v>4324.3235400000003</v>
      </c>
      <c r="K89" s="191" t="s">
        <v>26</v>
      </c>
      <c r="L89" s="191" t="s">
        <v>26</v>
      </c>
      <c r="M89" s="209" t="s">
        <v>75</v>
      </c>
      <c r="R89" s="122"/>
      <c r="S89" s="122"/>
    </row>
    <row r="90" spans="1:19" ht="141.75" x14ac:dyDescent="0.25">
      <c r="A90" s="209">
        <v>76</v>
      </c>
      <c r="B90" s="40" t="s">
        <v>1111</v>
      </c>
      <c r="C90" s="40" t="s">
        <v>1252</v>
      </c>
      <c r="D90" s="209" t="s">
        <v>74</v>
      </c>
      <c r="E90" s="190">
        <v>34564</v>
      </c>
      <c r="F90" s="40" t="s">
        <v>1253</v>
      </c>
      <c r="G90" s="209" t="s">
        <v>1871</v>
      </c>
      <c r="H90" s="40" t="s">
        <v>1642</v>
      </c>
      <c r="I90" s="191" t="s">
        <v>26</v>
      </c>
      <c r="J90" s="220">
        <v>4020.1388400000001</v>
      </c>
      <c r="K90" s="191" t="s">
        <v>26</v>
      </c>
      <c r="L90" s="191" t="s">
        <v>26</v>
      </c>
      <c r="M90" s="209" t="s">
        <v>75</v>
      </c>
      <c r="R90" s="122"/>
      <c r="S90" s="122"/>
    </row>
    <row r="91" spans="1:19" ht="141.75" x14ac:dyDescent="0.25">
      <c r="A91" s="209">
        <v>77</v>
      </c>
      <c r="B91" s="40" t="s">
        <v>1111</v>
      </c>
      <c r="C91" s="40" t="s">
        <v>1254</v>
      </c>
      <c r="D91" s="209" t="s">
        <v>74</v>
      </c>
      <c r="E91" s="190">
        <v>825</v>
      </c>
      <c r="F91" s="40" t="s">
        <v>1255</v>
      </c>
      <c r="G91" s="209" t="s">
        <v>1871</v>
      </c>
      <c r="H91" s="40" t="s">
        <v>1642</v>
      </c>
      <c r="I91" s="191" t="s">
        <v>26</v>
      </c>
      <c r="J91" s="220">
        <v>66.528000000000006</v>
      </c>
      <c r="K91" s="191" t="s">
        <v>26</v>
      </c>
      <c r="L91" s="191" t="s">
        <v>26</v>
      </c>
      <c r="M91" s="209" t="s">
        <v>75</v>
      </c>
      <c r="R91" s="122"/>
      <c r="S91" s="122"/>
    </row>
    <row r="92" spans="1:19" ht="141.75" x14ac:dyDescent="0.25">
      <c r="A92" s="209">
        <v>78</v>
      </c>
      <c r="B92" s="40" t="s">
        <v>1111</v>
      </c>
      <c r="C92" s="40" t="s">
        <v>1256</v>
      </c>
      <c r="D92" s="209" t="s">
        <v>74</v>
      </c>
      <c r="E92" s="190">
        <v>6019</v>
      </c>
      <c r="F92" s="40" t="s">
        <v>1257</v>
      </c>
      <c r="G92" s="209" t="s">
        <v>1871</v>
      </c>
      <c r="H92" s="40" t="s">
        <v>1642</v>
      </c>
      <c r="I92" s="191" t="s">
        <v>26</v>
      </c>
      <c r="J92" s="220">
        <v>714.87662999999998</v>
      </c>
      <c r="K92" s="191" t="s">
        <v>26</v>
      </c>
      <c r="L92" s="191" t="s">
        <v>26</v>
      </c>
      <c r="M92" s="209" t="s">
        <v>75</v>
      </c>
      <c r="R92" s="122"/>
      <c r="S92" s="122"/>
    </row>
    <row r="93" spans="1:19" ht="141.75" x14ac:dyDescent="0.25">
      <c r="A93" s="209">
        <v>79</v>
      </c>
      <c r="B93" s="40" t="s">
        <v>1111</v>
      </c>
      <c r="C93" s="40" t="s">
        <v>1258</v>
      </c>
      <c r="D93" s="209" t="s">
        <v>74</v>
      </c>
      <c r="E93" s="190">
        <v>1443</v>
      </c>
      <c r="F93" s="40" t="s">
        <v>1259</v>
      </c>
      <c r="G93" s="209" t="s">
        <v>1871</v>
      </c>
      <c r="H93" s="40" t="s">
        <v>1642</v>
      </c>
      <c r="I93" s="191" t="s">
        <v>26</v>
      </c>
      <c r="J93" s="220">
        <v>176.82522</v>
      </c>
      <c r="K93" s="191" t="s">
        <v>26</v>
      </c>
      <c r="L93" s="191" t="s">
        <v>26</v>
      </c>
      <c r="M93" s="209" t="s">
        <v>75</v>
      </c>
      <c r="R93" s="122"/>
      <c r="S93" s="122"/>
    </row>
    <row r="94" spans="1:19" ht="141.75" x14ac:dyDescent="0.25">
      <c r="A94" s="209">
        <v>80</v>
      </c>
      <c r="B94" s="40" t="s">
        <v>1111</v>
      </c>
      <c r="C94" s="40" t="s">
        <v>1260</v>
      </c>
      <c r="D94" s="209" t="s">
        <v>74</v>
      </c>
      <c r="E94" s="190">
        <v>1565</v>
      </c>
      <c r="F94" s="40" t="s">
        <v>1261</v>
      </c>
      <c r="G94" s="209" t="s">
        <v>1871</v>
      </c>
      <c r="H94" s="40" t="s">
        <v>1642</v>
      </c>
      <c r="I94" s="191" t="s">
        <v>26</v>
      </c>
      <c r="J94" s="220">
        <v>185.87504999999999</v>
      </c>
      <c r="K94" s="191" t="s">
        <v>26</v>
      </c>
      <c r="L94" s="191" t="s">
        <v>26</v>
      </c>
      <c r="M94" s="209" t="s">
        <v>75</v>
      </c>
      <c r="R94" s="122"/>
      <c r="S94" s="122"/>
    </row>
    <row r="95" spans="1:19" ht="141.75" x14ac:dyDescent="0.25">
      <c r="A95" s="209">
        <v>81</v>
      </c>
      <c r="B95" s="40" t="s">
        <v>1111</v>
      </c>
      <c r="C95" s="40" t="s">
        <v>1262</v>
      </c>
      <c r="D95" s="209" t="s">
        <v>74</v>
      </c>
      <c r="E95" s="190">
        <v>4167</v>
      </c>
      <c r="F95" s="40" t="s">
        <v>1263</v>
      </c>
      <c r="G95" s="209" t="s">
        <v>1871</v>
      </c>
      <c r="H95" s="40" t="s">
        <v>1642</v>
      </c>
      <c r="I95" s="191" t="s">
        <v>26</v>
      </c>
      <c r="J95" s="220">
        <v>484.66377</v>
      </c>
      <c r="K95" s="191" t="s">
        <v>26</v>
      </c>
      <c r="L95" s="191" t="s">
        <v>26</v>
      </c>
      <c r="M95" s="209" t="s">
        <v>75</v>
      </c>
      <c r="R95" s="122"/>
      <c r="S95" s="122"/>
    </row>
    <row r="96" spans="1:19" ht="63" x14ac:dyDescent="0.25">
      <c r="A96" s="209">
        <v>82</v>
      </c>
      <c r="B96" s="40" t="s">
        <v>1111</v>
      </c>
      <c r="C96" s="40" t="s">
        <v>1240</v>
      </c>
      <c r="D96" s="209" t="s">
        <v>74</v>
      </c>
      <c r="E96" s="190">
        <v>2068</v>
      </c>
      <c r="F96" s="40" t="s">
        <v>1264</v>
      </c>
      <c r="G96" s="209" t="s">
        <v>1870</v>
      </c>
      <c r="H96" s="40" t="s">
        <v>1869</v>
      </c>
      <c r="I96" s="191" t="s">
        <v>26</v>
      </c>
      <c r="J96" s="220">
        <v>44.255200000000002</v>
      </c>
      <c r="K96" s="191" t="s">
        <v>26</v>
      </c>
      <c r="L96" s="191" t="s">
        <v>26</v>
      </c>
      <c r="M96" s="209" t="s">
        <v>75</v>
      </c>
      <c r="R96" s="122"/>
      <c r="S96" s="122"/>
    </row>
    <row r="97" spans="1:19" ht="141.75" x14ac:dyDescent="0.25">
      <c r="A97" s="209">
        <v>83</v>
      </c>
      <c r="B97" s="40" t="s">
        <v>1111</v>
      </c>
      <c r="C97" s="40" t="s">
        <v>1265</v>
      </c>
      <c r="D97" s="209" t="s">
        <v>74</v>
      </c>
      <c r="E97" s="190">
        <v>27675</v>
      </c>
      <c r="F97" s="40" t="s">
        <v>1266</v>
      </c>
      <c r="G97" s="209" t="s">
        <v>1866</v>
      </c>
      <c r="H97" s="40" t="s">
        <v>1642</v>
      </c>
      <c r="I97" s="191" t="s">
        <v>26</v>
      </c>
      <c r="J97" s="220">
        <v>7206.57</v>
      </c>
      <c r="K97" s="191" t="s">
        <v>26</v>
      </c>
      <c r="L97" s="191" t="s">
        <v>26</v>
      </c>
      <c r="M97" s="209" t="s">
        <v>75</v>
      </c>
      <c r="R97" s="122"/>
      <c r="S97" s="122"/>
    </row>
    <row r="98" spans="1:19" ht="141.75" x14ac:dyDescent="0.25">
      <c r="A98" s="209">
        <v>84</v>
      </c>
      <c r="B98" s="40" t="s">
        <v>1111</v>
      </c>
      <c r="C98" s="40" t="s">
        <v>1267</v>
      </c>
      <c r="D98" s="209" t="s">
        <v>74</v>
      </c>
      <c r="E98" s="190">
        <v>3111</v>
      </c>
      <c r="F98" s="40" t="s">
        <v>1268</v>
      </c>
      <c r="G98" s="209" t="s">
        <v>1868</v>
      </c>
      <c r="H98" s="40" t="s">
        <v>1867</v>
      </c>
      <c r="I98" s="191" t="s">
        <v>26</v>
      </c>
      <c r="J98" s="220">
        <v>506.00414999999998</v>
      </c>
      <c r="K98" s="191" t="s">
        <v>26</v>
      </c>
      <c r="L98" s="191" t="s">
        <v>26</v>
      </c>
      <c r="M98" s="209" t="s">
        <v>75</v>
      </c>
      <c r="R98" s="122"/>
      <c r="S98" s="122"/>
    </row>
    <row r="99" spans="1:19" ht="141.75" x14ac:dyDescent="0.25">
      <c r="A99" s="209">
        <v>85</v>
      </c>
      <c r="B99" s="40" t="s">
        <v>1111</v>
      </c>
      <c r="C99" s="40" t="s">
        <v>1269</v>
      </c>
      <c r="D99" s="209" t="s">
        <v>74</v>
      </c>
      <c r="E99" s="190">
        <v>20083</v>
      </c>
      <c r="F99" s="40" t="s">
        <v>1270</v>
      </c>
      <c r="G99" s="209" t="s">
        <v>1866</v>
      </c>
      <c r="H99" s="40" t="s">
        <v>1642</v>
      </c>
      <c r="I99" s="191" t="s">
        <v>26</v>
      </c>
      <c r="J99" s="220">
        <v>3266.4999499999999</v>
      </c>
      <c r="K99" s="191" t="s">
        <v>26</v>
      </c>
      <c r="L99" s="191" t="s">
        <v>26</v>
      </c>
      <c r="M99" s="209" t="s">
        <v>75</v>
      </c>
      <c r="R99" s="122"/>
      <c r="S99" s="122"/>
    </row>
    <row r="100" spans="1:19" ht="51.75" customHeight="1" x14ac:dyDescent="0.25">
      <c r="A100" s="209">
        <v>86</v>
      </c>
      <c r="B100" s="40" t="s">
        <v>1111</v>
      </c>
      <c r="C100" s="40" t="s">
        <v>1212</v>
      </c>
      <c r="D100" s="209" t="s">
        <v>74</v>
      </c>
      <c r="E100" s="190">
        <v>500</v>
      </c>
      <c r="F100" s="40" t="s">
        <v>1271</v>
      </c>
      <c r="G100" s="209" t="s">
        <v>1578</v>
      </c>
      <c r="H100" s="40" t="s">
        <v>1865</v>
      </c>
      <c r="I100" s="191" t="s">
        <v>26</v>
      </c>
      <c r="J100" s="220">
        <v>15.734999999999999</v>
      </c>
      <c r="K100" s="191" t="s">
        <v>26</v>
      </c>
      <c r="L100" s="191" t="s">
        <v>26</v>
      </c>
      <c r="M100" s="209" t="s">
        <v>75</v>
      </c>
      <c r="R100" s="122"/>
      <c r="S100" s="122"/>
    </row>
    <row r="101" spans="1:19" ht="69" customHeight="1" x14ac:dyDescent="0.25">
      <c r="A101" s="209">
        <v>87</v>
      </c>
      <c r="B101" s="40" t="s">
        <v>1111</v>
      </c>
      <c r="C101" s="40" t="s">
        <v>1984</v>
      </c>
      <c r="D101" s="209" t="s">
        <v>74</v>
      </c>
      <c r="E101" s="190">
        <v>3562</v>
      </c>
      <c r="F101" s="40" t="s">
        <v>1985</v>
      </c>
      <c r="G101" s="209" t="s">
        <v>1986</v>
      </c>
      <c r="H101" s="40" t="s">
        <v>1642</v>
      </c>
      <c r="I101" s="191" t="s">
        <v>26</v>
      </c>
      <c r="J101" s="220">
        <v>728.39300000000003</v>
      </c>
      <c r="K101" s="191" t="s">
        <v>26</v>
      </c>
      <c r="L101" s="191" t="s">
        <v>26</v>
      </c>
      <c r="M101" s="209" t="s">
        <v>75</v>
      </c>
      <c r="R101" s="122"/>
      <c r="S101" s="122"/>
    </row>
    <row r="102" spans="1:19" ht="69" customHeight="1" x14ac:dyDescent="0.25">
      <c r="A102" s="209">
        <v>88</v>
      </c>
      <c r="B102" s="40" t="s">
        <v>1111</v>
      </c>
      <c r="C102" s="40" t="s">
        <v>1987</v>
      </c>
      <c r="D102" s="209" t="s">
        <v>74</v>
      </c>
      <c r="E102" s="190">
        <v>3500</v>
      </c>
      <c r="F102" s="40" t="s">
        <v>1988</v>
      </c>
      <c r="G102" s="209" t="s">
        <v>1989</v>
      </c>
      <c r="H102" s="40" t="s">
        <v>1642</v>
      </c>
      <c r="I102" s="191" t="s">
        <v>26</v>
      </c>
      <c r="J102" s="220">
        <v>575.33000000000004</v>
      </c>
      <c r="K102" s="191" t="s">
        <v>26</v>
      </c>
      <c r="L102" s="191" t="s">
        <v>26</v>
      </c>
      <c r="M102" s="209" t="s">
        <v>75</v>
      </c>
      <c r="R102" s="122"/>
      <c r="S102" s="122"/>
    </row>
    <row r="103" spans="1:19" ht="34.5" customHeight="1" x14ac:dyDescent="0.25">
      <c r="A103" s="209">
        <v>89</v>
      </c>
      <c r="B103" s="40" t="s">
        <v>1111</v>
      </c>
      <c r="C103" s="40" t="s">
        <v>1272</v>
      </c>
      <c r="D103" s="209" t="s">
        <v>74</v>
      </c>
      <c r="E103" s="190">
        <v>768</v>
      </c>
      <c r="F103" s="40" t="s">
        <v>1273</v>
      </c>
      <c r="G103" s="209" t="s">
        <v>1864</v>
      </c>
      <c r="H103" s="40" t="s">
        <v>1642</v>
      </c>
      <c r="I103" s="191" t="s">
        <v>26</v>
      </c>
      <c r="J103" s="220">
        <v>199.9872</v>
      </c>
      <c r="K103" s="191" t="s">
        <v>26</v>
      </c>
      <c r="L103" s="191" t="s">
        <v>26</v>
      </c>
      <c r="M103" s="209" t="s">
        <v>75</v>
      </c>
      <c r="R103" s="122"/>
      <c r="S103" s="122"/>
    </row>
    <row r="104" spans="1:19" ht="34.5" customHeight="1" x14ac:dyDescent="0.25">
      <c r="A104" s="209">
        <v>90</v>
      </c>
      <c r="B104" s="40" t="s">
        <v>1111</v>
      </c>
      <c r="C104" s="40" t="s">
        <v>1274</v>
      </c>
      <c r="D104" s="209" t="s">
        <v>74</v>
      </c>
      <c r="E104" s="190">
        <v>18409</v>
      </c>
      <c r="F104" s="40" t="s">
        <v>1275</v>
      </c>
      <c r="G104" s="209" t="s">
        <v>1864</v>
      </c>
      <c r="H104" s="40" t="s">
        <v>1642</v>
      </c>
      <c r="I104" s="191" t="s">
        <v>26</v>
      </c>
      <c r="J104" s="220">
        <v>1767.6321800000001</v>
      </c>
      <c r="K104" s="191" t="s">
        <v>26</v>
      </c>
      <c r="L104" s="191" t="s">
        <v>26</v>
      </c>
      <c r="M104" s="209" t="s">
        <v>75</v>
      </c>
      <c r="R104" s="122"/>
      <c r="S104" s="122"/>
    </row>
    <row r="105" spans="1:19" ht="34.5" customHeight="1" x14ac:dyDescent="0.25">
      <c r="A105" s="209">
        <v>91</v>
      </c>
      <c r="B105" s="40" t="s">
        <v>1111</v>
      </c>
      <c r="C105" s="40" t="s">
        <v>1276</v>
      </c>
      <c r="D105" s="209" t="s">
        <v>74</v>
      </c>
      <c r="E105" s="190">
        <v>938</v>
      </c>
      <c r="F105" s="40" t="s">
        <v>1277</v>
      </c>
      <c r="G105" s="209" t="s">
        <v>1864</v>
      </c>
      <c r="H105" s="40" t="s">
        <v>1642</v>
      </c>
      <c r="I105" s="191" t="s">
        <v>26</v>
      </c>
      <c r="J105" s="220">
        <v>107.0258</v>
      </c>
      <c r="K105" s="191" t="s">
        <v>26</v>
      </c>
      <c r="L105" s="191" t="s">
        <v>26</v>
      </c>
      <c r="M105" s="209" t="s">
        <v>75</v>
      </c>
      <c r="R105" s="122"/>
      <c r="S105" s="122"/>
    </row>
    <row r="106" spans="1:19" ht="34.5" customHeight="1" x14ac:dyDescent="0.25">
      <c r="A106" s="209">
        <v>92</v>
      </c>
      <c r="B106" s="40" t="s">
        <v>1111</v>
      </c>
      <c r="C106" s="40" t="s">
        <v>1278</v>
      </c>
      <c r="D106" s="209" t="s">
        <v>74</v>
      </c>
      <c r="E106" s="190">
        <v>11553</v>
      </c>
      <c r="F106" s="40" t="s">
        <v>1279</v>
      </c>
      <c r="G106" s="209" t="s">
        <v>1864</v>
      </c>
      <c r="H106" s="40" t="s">
        <v>1421</v>
      </c>
      <c r="I106" s="191" t="s">
        <v>26</v>
      </c>
      <c r="J106" s="220">
        <v>993.78905999999995</v>
      </c>
      <c r="K106" s="191" t="s">
        <v>26</v>
      </c>
      <c r="L106" s="191" t="s">
        <v>26</v>
      </c>
      <c r="M106" s="209" t="s">
        <v>75</v>
      </c>
      <c r="R106" s="122"/>
      <c r="S106" s="122"/>
    </row>
    <row r="107" spans="1:19" ht="34.5" customHeight="1" x14ac:dyDescent="0.25">
      <c r="A107" s="209">
        <v>93</v>
      </c>
      <c r="B107" s="40" t="s">
        <v>1111</v>
      </c>
      <c r="C107" s="40" t="s">
        <v>1280</v>
      </c>
      <c r="D107" s="209" t="s">
        <v>74</v>
      </c>
      <c r="E107" s="190">
        <v>1827</v>
      </c>
      <c r="F107" s="40" t="s">
        <v>1281</v>
      </c>
      <c r="G107" s="209" t="s">
        <v>1668</v>
      </c>
      <c r="H107" s="40" t="s">
        <v>1642</v>
      </c>
      <c r="I107" s="191" t="s">
        <v>26</v>
      </c>
      <c r="J107" s="220">
        <v>175.42854</v>
      </c>
      <c r="K107" s="191" t="s">
        <v>26</v>
      </c>
      <c r="L107" s="191" t="s">
        <v>26</v>
      </c>
      <c r="M107" s="209" t="s">
        <v>75</v>
      </c>
      <c r="R107" s="122"/>
      <c r="S107" s="122"/>
    </row>
    <row r="108" spans="1:19" ht="35.25" customHeight="1" x14ac:dyDescent="0.25">
      <c r="A108" s="209">
        <v>94</v>
      </c>
      <c r="B108" s="40" t="s">
        <v>1111</v>
      </c>
      <c r="C108" s="40" t="s">
        <v>1282</v>
      </c>
      <c r="D108" s="209" t="s">
        <v>74</v>
      </c>
      <c r="E108" s="190">
        <v>3395</v>
      </c>
      <c r="F108" s="40" t="s">
        <v>1283</v>
      </c>
      <c r="G108" s="209" t="s">
        <v>1669</v>
      </c>
      <c r="H108" s="40" t="s">
        <v>1642</v>
      </c>
      <c r="I108" s="191" t="s">
        <v>26</v>
      </c>
      <c r="J108" s="220">
        <v>425.56324999999998</v>
      </c>
      <c r="K108" s="191" t="s">
        <v>26</v>
      </c>
      <c r="L108" s="191" t="s">
        <v>26</v>
      </c>
      <c r="M108" s="209" t="s">
        <v>75</v>
      </c>
      <c r="R108" s="122"/>
      <c r="S108" s="122"/>
    </row>
    <row r="109" spans="1:19" ht="35.25" customHeight="1" x14ac:dyDescent="0.25">
      <c r="A109" s="209">
        <v>95</v>
      </c>
      <c r="B109" s="40" t="s">
        <v>1111</v>
      </c>
      <c r="C109" s="40" t="s">
        <v>1284</v>
      </c>
      <c r="D109" s="209" t="s">
        <v>74</v>
      </c>
      <c r="E109" s="190">
        <v>5773</v>
      </c>
      <c r="F109" s="40" t="s">
        <v>1285</v>
      </c>
      <c r="G109" s="209" t="s">
        <v>1864</v>
      </c>
      <c r="H109" s="40" t="s">
        <v>1642</v>
      </c>
      <c r="I109" s="191" t="s">
        <v>26</v>
      </c>
      <c r="J109" s="220">
        <v>1353.4290000000001</v>
      </c>
      <c r="K109" s="191" t="s">
        <v>26</v>
      </c>
      <c r="L109" s="191" t="s">
        <v>26</v>
      </c>
      <c r="M109" s="209" t="s">
        <v>75</v>
      </c>
      <c r="R109" s="122"/>
      <c r="S109" s="122"/>
    </row>
    <row r="110" spans="1:19" ht="30" customHeight="1" x14ac:dyDescent="0.25">
      <c r="A110" s="209">
        <v>96</v>
      </c>
      <c r="B110" s="40" t="s">
        <v>1111</v>
      </c>
      <c r="C110" s="40" t="s">
        <v>1286</v>
      </c>
      <c r="D110" s="209" t="s">
        <v>74</v>
      </c>
      <c r="E110" s="190">
        <v>18377</v>
      </c>
      <c r="F110" s="40" t="s">
        <v>1287</v>
      </c>
      <c r="G110" s="209" t="s">
        <v>1670</v>
      </c>
      <c r="H110" s="40" t="s">
        <v>1642</v>
      </c>
      <c r="I110" s="191" t="s">
        <v>26</v>
      </c>
      <c r="J110" s="220">
        <v>2303.5569500000001</v>
      </c>
      <c r="K110" s="191" t="s">
        <v>26</v>
      </c>
      <c r="L110" s="191" t="s">
        <v>26</v>
      </c>
      <c r="M110" s="209" t="s">
        <v>75</v>
      </c>
      <c r="R110" s="122"/>
      <c r="S110" s="122"/>
    </row>
    <row r="111" spans="1:19" s="196" customFormat="1" ht="30" customHeight="1" x14ac:dyDescent="0.25">
      <c r="A111" s="209">
        <v>97</v>
      </c>
      <c r="B111" s="40" t="s">
        <v>1111</v>
      </c>
      <c r="C111" s="40" t="s">
        <v>1288</v>
      </c>
      <c r="D111" s="209" t="s">
        <v>74</v>
      </c>
      <c r="E111" s="190">
        <v>4701</v>
      </c>
      <c r="F111" s="40" t="s">
        <v>1289</v>
      </c>
      <c r="G111" s="209" t="s">
        <v>1670</v>
      </c>
      <c r="H111" s="40" t="s">
        <v>1642</v>
      </c>
      <c r="I111" s="191" t="s">
        <v>26</v>
      </c>
      <c r="J111" s="220">
        <v>997.31714999999997</v>
      </c>
      <c r="K111" s="191" t="s">
        <v>26</v>
      </c>
      <c r="L111" s="191" t="s">
        <v>26</v>
      </c>
      <c r="M111" s="209" t="s">
        <v>75</v>
      </c>
      <c r="R111" s="122"/>
      <c r="S111" s="122"/>
    </row>
    <row r="112" spans="1:19" s="196" customFormat="1" ht="157.5" x14ac:dyDescent="0.25">
      <c r="A112" s="209">
        <v>98</v>
      </c>
      <c r="B112" s="40" t="s">
        <v>1111</v>
      </c>
      <c r="C112" s="40" t="s">
        <v>1290</v>
      </c>
      <c r="D112" s="209" t="s">
        <v>74</v>
      </c>
      <c r="E112" s="190">
        <v>17372</v>
      </c>
      <c r="F112" s="40" t="s">
        <v>1291</v>
      </c>
      <c r="G112" s="209"/>
      <c r="H112" s="40" t="s">
        <v>1422</v>
      </c>
      <c r="I112" s="191" t="s">
        <v>26</v>
      </c>
      <c r="J112" s="220">
        <v>2691.2702399999998</v>
      </c>
      <c r="K112" s="191" t="s">
        <v>26</v>
      </c>
      <c r="L112" s="191" t="s">
        <v>26</v>
      </c>
      <c r="M112" s="209" t="s">
        <v>75</v>
      </c>
      <c r="R112" s="122"/>
      <c r="S112" s="122"/>
    </row>
    <row r="113" spans="1:20" s="196" customFormat="1" ht="60.75" customHeight="1" x14ac:dyDescent="0.25">
      <c r="A113" s="209">
        <v>99</v>
      </c>
      <c r="B113" s="40" t="s">
        <v>1111</v>
      </c>
      <c r="C113" s="40" t="s">
        <v>1290</v>
      </c>
      <c r="D113" s="209" t="s">
        <v>74</v>
      </c>
      <c r="E113" s="190">
        <v>10659</v>
      </c>
      <c r="F113" s="40" t="s">
        <v>1292</v>
      </c>
      <c r="G113" s="209" t="s">
        <v>1671</v>
      </c>
      <c r="H113" s="40" t="s">
        <v>1642</v>
      </c>
      <c r="I113" s="191" t="s">
        <v>26</v>
      </c>
      <c r="J113" s="220">
        <v>1651.2922799999999</v>
      </c>
      <c r="K113" s="191" t="s">
        <v>26</v>
      </c>
      <c r="L113" s="191" t="s">
        <v>26</v>
      </c>
      <c r="M113" s="209" t="s">
        <v>75</v>
      </c>
      <c r="R113" s="122"/>
      <c r="S113" s="122"/>
    </row>
    <row r="114" spans="1:20" s="196" customFormat="1" ht="60.75" customHeight="1" x14ac:dyDescent="0.25">
      <c r="A114" s="209">
        <v>100</v>
      </c>
      <c r="B114" s="40" t="s">
        <v>1111</v>
      </c>
      <c r="C114" s="40" t="s">
        <v>1293</v>
      </c>
      <c r="D114" s="209" t="s">
        <v>74</v>
      </c>
      <c r="E114" s="190">
        <v>3562</v>
      </c>
      <c r="F114" s="40" t="s">
        <v>1294</v>
      </c>
      <c r="G114" s="209" t="s">
        <v>1671</v>
      </c>
      <c r="H114" s="40" t="s">
        <v>1642</v>
      </c>
      <c r="I114" s="191" t="s">
        <v>26</v>
      </c>
      <c r="J114" s="221">
        <v>102.48</v>
      </c>
      <c r="K114" s="191" t="s">
        <v>26</v>
      </c>
      <c r="L114" s="191" t="s">
        <v>26</v>
      </c>
      <c r="M114" s="209" t="s">
        <v>75</v>
      </c>
      <c r="R114" s="122"/>
      <c r="S114" s="122"/>
    </row>
    <row r="115" spans="1:20" s="196" customFormat="1" ht="60.75" customHeight="1" x14ac:dyDescent="0.25">
      <c r="A115" s="209">
        <v>101</v>
      </c>
      <c r="B115" s="40" t="s">
        <v>1111</v>
      </c>
      <c r="C115" s="40" t="s">
        <v>1295</v>
      </c>
      <c r="D115" s="209" t="s">
        <v>74</v>
      </c>
      <c r="E115" s="190">
        <v>15931</v>
      </c>
      <c r="F115" s="40" t="s">
        <v>1296</v>
      </c>
      <c r="G115" s="209" t="s">
        <v>1671</v>
      </c>
      <c r="H115" s="40" t="s">
        <v>1642</v>
      </c>
      <c r="I115" s="191" t="s">
        <v>26</v>
      </c>
      <c r="J115" s="220">
        <v>3257.7301900000002</v>
      </c>
      <c r="K115" s="191" t="s">
        <v>26</v>
      </c>
      <c r="L115" s="191" t="s">
        <v>26</v>
      </c>
      <c r="M115" s="209" t="s">
        <v>75</v>
      </c>
      <c r="R115" s="122"/>
      <c r="S115" s="122"/>
    </row>
    <row r="116" spans="1:20" s="196" customFormat="1" ht="60.75" customHeight="1" x14ac:dyDescent="0.25">
      <c r="A116" s="209">
        <v>102</v>
      </c>
      <c r="B116" s="40" t="s">
        <v>1111</v>
      </c>
      <c r="C116" s="40" t="s">
        <v>1297</v>
      </c>
      <c r="D116" s="209" t="s">
        <v>74</v>
      </c>
      <c r="E116" s="190">
        <v>34390</v>
      </c>
      <c r="F116" s="40" t="s">
        <v>1298</v>
      </c>
      <c r="G116" s="209" t="s">
        <v>1671</v>
      </c>
      <c r="H116" s="40" t="s">
        <v>1642</v>
      </c>
      <c r="I116" s="191" t="s">
        <v>26</v>
      </c>
      <c r="J116" s="220">
        <v>4784.3368</v>
      </c>
      <c r="K116" s="191" t="s">
        <v>26</v>
      </c>
      <c r="L116" s="191" t="s">
        <v>26</v>
      </c>
      <c r="M116" s="209" t="s">
        <v>75</v>
      </c>
      <c r="R116" s="122"/>
      <c r="S116" s="122"/>
    </row>
    <row r="117" spans="1:20" s="196" customFormat="1" ht="60.75" customHeight="1" x14ac:dyDescent="0.25">
      <c r="A117" s="209">
        <v>103</v>
      </c>
      <c r="B117" s="40" t="s">
        <v>1111</v>
      </c>
      <c r="C117" s="40" t="s">
        <v>1299</v>
      </c>
      <c r="D117" s="209" t="s">
        <v>74</v>
      </c>
      <c r="E117" s="190">
        <v>1037</v>
      </c>
      <c r="F117" s="40" t="s">
        <v>1300</v>
      </c>
      <c r="G117" s="209" t="s">
        <v>1671</v>
      </c>
      <c r="H117" s="40" t="s">
        <v>1642</v>
      </c>
      <c r="I117" s="191" t="s">
        <v>26</v>
      </c>
      <c r="J117" s="220">
        <v>146.44514000000001</v>
      </c>
      <c r="K117" s="191" t="s">
        <v>26</v>
      </c>
      <c r="L117" s="191" t="s">
        <v>26</v>
      </c>
      <c r="M117" s="209" t="s">
        <v>75</v>
      </c>
      <c r="R117" s="122"/>
      <c r="S117" s="122"/>
    </row>
    <row r="118" spans="1:20" s="196" customFormat="1" ht="60.75" customHeight="1" x14ac:dyDescent="0.25">
      <c r="A118" s="209">
        <v>104</v>
      </c>
      <c r="B118" s="40" t="s">
        <v>1111</v>
      </c>
      <c r="C118" s="40" t="s">
        <v>1212</v>
      </c>
      <c r="D118" s="209" t="s">
        <v>74</v>
      </c>
      <c r="E118" s="190">
        <v>352</v>
      </c>
      <c r="F118" s="40" t="s">
        <v>1301</v>
      </c>
      <c r="G118" s="209"/>
      <c r="H118" s="40" t="s">
        <v>1423</v>
      </c>
      <c r="I118" s="191" t="s">
        <v>26</v>
      </c>
      <c r="J118" s="220">
        <v>11.077439999999999</v>
      </c>
      <c r="K118" s="191" t="s">
        <v>26</v>
      </c>
      <c r="L118" s="191" t="s">
        <v>26</v>
      </c>
      <c r="M118" s="209" t="s">
        <v>75</v>
      </c>
      <c r="R118" s="122"/>
      <c r="S118" s="122"/>
    </row>
    <row r="119" spans="1:20" s="196" customFormat="1" ht="60.75" customHeight="1" x14ac:dyDescent="0.25">
      <c r="A119" s="209">
        <v>105</v>
      </c>
      <c r="B119" s="40" t="s">
        <v>1111</v>
      </c>
      <c r="C119" s="40" t="s">
        <v>1302</v>
      </c>
      <c r="D119" s="209" t="s">
        <v>74</v>
      </c>
      <c r="E119" s="190">
        <v>902</v>
      </c>
      <c r="F119" s="40" t="s">
        <v>1303</v>
      </c>
      <c r="G119" s="209" t="s">
        <v>1672</v>
      </c>
      <c r="H119" s="40" t="s">
        <v>1673</v>
      </c>
      <c r="I119" s="191" t="s">
        <v>26</v>
      </c>
      <c r="J119" s="220">
        <v>180.41803999999999</v>
      </c>
      <c r="K119" s="191" t="s">
        <v>26</v>
      </c>
      <c r="L119" s="191" t="s">
        <v>26</v>
      </c>
      <c r="M119" s="209" t="s">
        <v>75</v>
      </c>
      <c r="R119" s="122"/>
      <c r="S119" s="122"/>
    </row>
    <row r="120" spans="1:20" ht="60.75" customHeight="1" x14ac:dyDescent="0.25">
      <c r="A120" s="209">
        <v>106</v>
      </c>
      <c r="B120" s="40" t="s">
        <v>1111</v>
      </c>
      <c r="C120" s="40" t="s">
        <v>1304</v>
      </c>
      <c r="D120" s="209" t="s">
        <v>74</v>
      </c>
      <c r="E120" s="190">
        <v>1031</v>
      </c>
      <c r="F120" s="40" t="s">
        <v>1305</v>
      </c>
      <c r="G120" s="209" t="s">
        <v>1675</v>
      </c>
      <c r="H120" s="40" t="s">
        <v>1674</v>
      </c>
      <c r="I120" s="191" t="s">
        <v>26</v>
      </c>
      <c r="J120" s="220">
        <v>202.33375000000001</v>
      </c>
      <c r="K120" s="191" t="s">
        <v>26</v>
      </c>
      <c r="L120" s="191" t="s">
        <v>26</v>
      </c>
      <c r="M120" s="209" t="s">
        <v>75</v>
      </c>
      <c r="R120" s="122"/>
      <c r="S120" s="122"/>
    </row>
    <row r="121" spans="1:20" ht="60.75" customHeight="1" x14ac:dyDescent="0.25">
      <c r="A121" s="209">
        <v>107</v>
      </c>
      <c r="B121" s="40" t="s">
        <v>1111</v>
      </c>
      <c r="C121" s="40" t="s">
        <v>1306</v>
      </c>
      <c r="D121" s="209" t="s">
        <v>74</v>
      </c>
      <c r="E121" s="190">
        <v>1032</v>
      </c>
      <c r="F121" s="40" t="s">
        <v>1307</v>
      </c>
      <c r="G121" s="209" t="s">
        <v>1676</v>
      </c>
      <c r="H121" s="40" t="s">
        <v>1674</v>
      </c>
      <c r="I121" s="191" t="s">
        <v>26</v>
      </c>
      <c r="J121" s="220">
        <v>203.32463999999999</v>
      </c>
      <c r="K121" s="191" t="s">
        <v>26</v>
      </c>
      <c r="L121" s="191" t="s">
        <v>26</v>
      </c>
      <c r="M121" s="209" t="s">
        <v>75</v>
      </c>
      <c r="R121" s="122"/>
      <c r="S121" s="122"/>
    </row>
    <row r="122" spans="1:20" ht="60.75" customHeight="1" x14ac:dyDescent="0.25">
      <c r="A122" s="209">
        <v>108</v>
      </c>
      <c r="B122" s="40" t="s">
        <v>1111</v>
      </c>
      <c r="C122" s="40" t="s">
        <v>1308</v>
      </c>
      <c r="D122" s="209" t="s">
        <v>74</v>
      </c>
      <c r="E122" s="190">
        <v>1150</v>
      </c>
      <c r="F122" s="40" t="s">
        <v>1309</v>
      </c>
      <c r="G122" s="209" t="s">
        <v>1676</v>
      </c>
      <c r="H122" s="40" t="s">
        <v>1674</v>
      </c>
      <c r="I122" s="191" t="s">
        <v>26</v>
      </c>
      <c r="J122" s="220">
        <v>228.94200000000001</v>
      </c>
      <c r="K122" s="191" t="s">
        <v>26</v>
      </c>
      <c r="L122" s="191" t="s">
        <v>26</v>
      </c>
      <c r="M122" s="209" t="s">
        <v>75</v>
      </c>
      <c r="R122" s="122"/>
      <c r="S122" s="122"/>
    </row>
    <row r="123" spans="1:20" ht="60.75" customHeight="1" x14ac:dyDescent="0.25">
      <c r="A123" s="209">
        <v>109</v>
      </c>
      <c r="B123" s="40" t="s">
        <v>1111</v>
      </c>
      <c r="C123" s="40" t="s">
        <v>1310</v>
      </c>
      <c r="D123" s="209" t="s">
        <v>74</v>
      </c>
      <c r="E123" s="190">
        <v>913</v>
      </c>
      <c r="F123" s="40" t="s">
        <v>1311</v>
      </c>
      <c r="G123" s="209" t="s">
        <v>1676</v>
      </c>
      <c r="H123" s="40" t="s">
        <v>1674</v>
      </c>
      <c r="I123" s="191" t="s">
        <v>26</v>
      </c>
      <c r="J123" s="220">
        <v>181.06616</v>
      </c>
      <c r="K123" s="191" t="s">
        <v>26</v>
      </c>
      <c r="L123" s="191" t="s">
        <v>26</v>
      </c>
      <c r="M123" s="209" t="s">
        <v>75</v>
      </c>
      <c r="R123" s="122"/>
      <c r="S123" s="122"/>
    </row>
    <row r="124" spans="1:20" ht="60.75" customHeight="1" x14ac:dyDescent="0.25">
      <c r="A124" s="209">
        <v>110</v>
      </c>
      <c r="B124" s="40" t="s">
        <v>1111</v>
      </c>
      <c r="C124" s="40" t="s">
        <v>1312</v>
      </c>
      <c r="D124" s="209" t="s">
        <v>74</v>
      </c>
      <c r="E124" s="190">
        <v>4024</v>
      </c>
      <c r="F124" s="40" t="s">
        <v>1313</v>
      </c>
      <c r="G124" s="209" t="s">
        <v>1677</v>
      </c>
      <c r="H124" s="40" t="s">
        <v>1642</v>
      </c>
      <c r="I124" s="191" t="s">
        <v>26</v>
      </c>
      <c r="J124" s="220">
        <v>1047.8496</v>
      </c>
      <c r="K124" s="191" t="s">
        <v>26</v>
      </c>
      <c r="L124" s="191" t="s">
        <v>26</v>
      </c>
      <c r="M124" s="209" t="s">
        <v>75</v>
      </c>
    </row>
    <row r="125" spans="1:20" ht="78.75" x14ac:dyDescent="0.25">
      <c r="A125" s="209">
        <v>111</v>
      </c>
      <c r="B125" s="40" t="s">
        <v>1111</v>
      </c>
      <c r="C125" s="40" t="s">
        <v>1314</v>
      </c>
      <c r="D125" s="209" t="s">
        <v>74</v>
      </c>
      <c r="E125" s="190">
        <v>20982600</v>
      </c>
      <c r="F125" s="40" t="s">
        <v>1315</v>
      </c>
      <c r="G125" s="209" t="s">
        <v>1679</v>
      </c>
      <c r="H125" s="40" t="s">
        <v>1678</v>
      </c>
      <c r="I125" s="191" t="s">
        <v>26</v>
      </c>
      <c r="J125" s="222">
        <v>117502.56</v>
      </c>
      <c r="K125" s="191" t="s">
        <v>26</v>
      </c>
      <c r="L125" s="191" t="s">
        <v>26</v>
      </c>
      <c r="M125" s="209" t="s">
        <v>75</v>
      </c>
    </row>
    <row r="126" spans="1:20" ht="94.5" x14ac:dyDescent="0.25">
      <c r="A126" s="209">
        <v>112</v>
      </c>
      <c r="B126" s="40" t="s">
        <v>1111</v>
      </c>
      <c r="C126" s="40" t="s">
        <v>1212</v>
      </c>
      <c r="D126" s="209" t="s">
        <v>74</v>
      </c>
      <c r="E126" s="190">
        <v>388</v>
      </c>
      <c r="F126" s="40" t="s">
        <v>1316</v>
      </c>
      <c r="G126" s="209" t="s">
        <v>1681</v>
      </c>
      <c r="H126" s="40" t="s">
        <v>1680</v>
      </c>
      <c r="I126" s="191" t="s">
        <v>26</v>
      </c>
      <c r="J126" s="220">
        <v>12.21036</v>
      </c>
      <c r="K126" s="191" t="s">
        <v>26</v>
      </c>
      <c r="L126" s="191" t="s">
        <v>26</v>
      </c>
      <c r="M126" s="209" t="s">
        <v>75</v>
      </c>
      <c r="R126" s="92"/>
      <c r="S126" s="92"/>
      <c r="T126" s="92"/>
    </row>
    <row r="127" spans="1:20" ht="94.5" x14ac:dyDescent="0.25">
      <c r="A127" s="209">
        <v>113</v>
      </c>
      <c r="B127" s="40" t="s">
        <v>1111</v>
      </c>
      <c r="C127" s="40" t="s">
        <v>1212</v>
      </c>
      <c r="D127" s="209" t="s">
        <v>74</v>
      </c>
      <c r="E127" s="190">
        <v>448</v>
      </c>
      <c r="F127" s="40" t="s">
        <v>1990</v>
      </c>
      <c r="G127" s="209" t="s">
        <v>1638</v>
      </c>
      <c r="H127" s="40" t="s">
        <v>1863</v>
      </c>
      <c r="I127" s="191" t="s">
        <v>26</v>
      </c>
      <c r="J127" s="220">
        <v>14.098560000000001</v>
      </c>
      <c r="K127" s="191" t="s">
        <v>26</v>
      </c>
      <c r="L127" s="191" t="s">
        <v>26</v>
      </c>
      <c r="M127" s="209" t="s">
        <v>75</v>
      </c>
      <c r="R127" s="92"/>
      <c r="S127" s="92"/>
      <c r="T127" s="92"/>
    </row>
    <row r="128" spans="1:20" ht="141.75" x14ac:dyDescent="0.25">
      <c r="A128" s="209">
        <v>114</v>
      </c>
      <c r="B128" s="40" t="s">
        <v>1111</v>
      </c>
      <c r="C128" s="40" t="s">
        <v>1317</v>
      </c>
      <c r="D128" s="209" t="s">
        <v>74</v>
      </c>
      <c r="E128" s="190">
        <v>170</v>
      </c>
      <c r="F128" s="40" t="s">
        <v>1318</v>
      </c>
      <c r="G128" s="209" t="s">
        <v>1862</v>
      </c>
      <c r="H128" s="40" t="s">
        <v>1642</v>
      </c>
      <c r="I128" s="191" t="s">
        <v>26</v>
      </c>
      <c r="J128" s="220">
        <v>193.69290000000001</v>
      </c>
      <c r="K128" s="191" t="s">
        <v>26</v>
      </c>
      <c r="L128" s="191" t="s">
        <v>26</v>
      </c>
      <c r="M128" s="209" t="s">
        <v>75</v>
      </c>
      <c r="R128" s="44"/>
      <c r="S128" s="211"/>
      <c r="T128" s="92"/>
    </row>
    <row r="129" spans="1:20" ht="157.5" x14ac:dyDescent="0.25">
      <c r="A129" s="209">
        <v>115</v>
      </c>
      <c r="B129" s="40" t="s">
        <v>1111</v>
      </c>
      <c r="C129" s="40" t="s">
        <v>1319</v>
      </c>
      <c r="D129" s="209" t="s">
        <v>74</v>
      </c>
      <c r="E129" s="190">
        <v>4762900</v>
      </c>
      <c r="F129" s="40" t="s">
        <v>1320</v>
      </c>
      <c r="G129" s="209" t="s">
        <v>1861</v>
      </c>
      <c r="H129" s="40" t="s">
        <v>1860</v>
      </c>
      <c r="I129" s="191" t="s">
        <v>26</v>
      </c>
      <c r="J129" s="222">
        <v>26862.756000000001</v>
      </c>
      <c r="K129" s="191" t="s">
        <v>26</v>
      </c>
      <c r="L129" s="191" t="s">
        <v>26</v>
      </c>
      <c r="M129" s="209" t="s">
        <v>75</v>
      </c>
      <c r="R129" s="44"/>
      <c r="S129" s="211"/>
      <c r="T129" s="92"/>
    </row>
    <row r="130" spans="1:20" ht="94.5" x14ac:dyDescent="0.25">
      <c r="A130" s="209">
        <v>116</v>
      </c>
      <c r="B130" s="40" t="s">
        <v>1111</v>
      </c>
      <c r="C130" s="40" t="s">
        <v>1321</v>
      </c>
      <c r="D130" s="209" t="s">
        <v>74</v>
      </c>
      <c r="E130" s="190">
        <v>862</v>
      </c>
      <c r="F130" s="40" t="s">
        <v>1322</v>
      </c>
      <c r="G130" s="209" t="s">
        <v>1711</v>
      </c>
      <c r="H130" s="40" t="s">
        <v>1859</v>
      </c>
      <c r="I130" s="191" t="s">
        <v>26</v>
      </c>
      <c r="J130" s="220">
        <v>30.54928</v>
      </c>
      <c r="K130" s="191" t="s">
        <v>26</v>
      </c>
      <c r="L130" s="191" t="s">
        <v>26</v>
      </c>
      <c r="M130" s="209" t="s">
        <v>75</v>
      </c>
      <c r="R130" s="92"/>
      <c r="S130" s="92"/>
      <c r="T130" s="92"/>
    </row>
    <row r="131" spans="1:20" ht="126" x14ac:dyDescent="0.25">
      <c r="A131" s="209">
        <v>117</v>
      </c>
      <c r="B131" s="40" t="s">
        <v>1111</v>
      </c>
      <c r="C131" s="40" t="s">
        <v>1323</v>
      </c>
      <c r="D131" s="209" t="s">
        <v>74</v>
      </c>
      <c r="E131" s="190">
        <v>907</v>
      </c>
      <c r="F131" s="40" t="s">
        <v>1324</v>
      </c>
      <c r="G131" s="209" t="s">
        <v>1837</v>
      </c>
      <c r="H131" s="40" t="s">
        <v>1858</v>
      </c>
      <c r="I131" s="191" t="s">
        <v>26</v>
      </c>
      <c r="J131" s="220">
        <v>645.19444999999996</v>
      </c>
      <c r="K131" s="191" t="s">
        <v>26</v>
      </c>
      <c r="L131" s="191" t="s">
        <v>26</v>
      </c>
      <c r="M131" s="209" t="s">
        <v>75</v>
      </c>
      <c r="R131" s="92"/>
      <c r="S131" s="92"/>
      <c r="T131" s="92"/>
    </row>
    <row r="132" spans="1:20" ht="94.5" x14ac:dyDescent="0.25">
      <c r="A132" s="209">
        <v>118</v>
      </c>
      <c r="B132" s="40" t="s">
        <v>1111</v>
      </c>
      <c r="C132" s="40" t="s">
        <v>1325</v>
      </c>
      <c r="D132" s="209" t="s">
        <v>74</v>
      </c>
      <c r="E132" s="190">
        <v>123</v>
      </c>
      <c r="F132" s="40" t="s">
        <v>1326</v>
      </c>
      <c r="G132" s="209" t="s">
        <v>1711</v>
      </c>
      <c r="H132" s="40" t="s">
        <v>1857</v>
      </c>
      <c r="I132" s="191" t="s">
        <v>26</v>
      </c>
      <c r="J132" s="220">
        <v>3.8708100000000001</v>
      </c>
      <c r="K132" s="191" t="s">
        <v>26</v>
      </c>
      <c r="L132" s="191" t="s">
        <v>26</v>
      </c>
      <c r="M132" s="209" t="s">
        <v>75</v>
      </c>
      <c r="R132" s="92"/>
      <c r="S132" s="92"/>
      <c r="T132" s="92"/>
    </row>
    <row r="133" spans="1:20" ht="94.5" x14ac:dyDescent="0.25">
      <c r="A133" s="209">
        <v>119</v>
      </c>
      <c r="B133" s="40" t="s">
        <v>1111</v>
      </c>
      <c r="C133" s="40" t="s">
        <v>1327</v>
      </c>
      <c r="D133" s="209" t="s">
        <v>74</v>
      </c>
      <c r="E133" s="190">
        <v>205</v>
      </c>
      <c r="F133" s="40" t="s">
        <v>1328</v>
      </c>
      <c r="G133" s="209" t="s">
        <v>1578</v>
      </c>
      <c r="H133" s="40" t="s">
        <v>1856</v>
      </c>
      <c r="I133" s="191" t="s">
        <v>26</v>
      </c>
      <c r="J133" s="220">
        <v>6.4513499999999997</v>
      </c>
      <c r="K133" s="191" t="s">
        <v>26</v>
      </c>
      <c r="L133" s="191" t="s">
        <v>26</v>
      </c>
      <c r="M133" s="209" t="s">
        <v>75</v>
      </c>
      <c r="R133" s="92"/>
      <c r="S133" s="92"/>
      <c r="T133" s="92"/>
    </row>
    <row r="134" spans="1:20" ht="94.5" x14ac:dyDescent="0.25">
      <c r="A134" s="209">
        <v>120</v>
      </c>
      <c r="B134" s="40" t="s">
        <v>1111</v>
      </c>
      <c r="C134" s="40" t="s">
        <v>1329</v>
      </c>
      <c r="D134" s="209" t="s">
        <v>74</v>
      </c>
      <c r="E134" s="190">
        <v>350</v>
      </c>
      <c r="F134" s="40" t="s">
        <v>1330</v>
      </c>
      <c r="G134" s="209" t="s">
        <v>1578</v>
      </c>
      <c r="H134" s="40" t="s">
        <v>1855</v>
      </c>
      <c r="I134" s="191" t="s">
        <v>26</v>
      </c>
      <c r="J134" s="220">
        <v>12.404</v>
      </c>
      <c r="K134" s="191" t="s">
        <v>26</v>
      </c>
      <c r="L134" s="191" t="s">
        <v>26</v>
      </c>
      <c r="M134" s="209" t="s">
        <v>75</v>
      </c>
    </row>
    <row r="135" spans="1:20" ht="94.5" x14ac:dyDescent="0.25">
      <c r="A135" s="209">
        <v>121</v>
      </c>
      <c r="B135" s="40" t="s">
        <v>1111</v>
      </c>
      <c r="C135" s="40" t="s">
        <v>1331</v>
      </c>
      <c r="D135" s="209" t="s">
        <v>74</v>
      </c>
      <c r="E135" s="190">
        <v>72</v>
      </c>
      <c r="F135" s="40" t="s">
        <v>1332</v>
      </c>
      <c r="G135" s="209" t="s">
        <v>1578</v>
      </c>
      <c r="H135" s="40" t="s">
        <v>1854</v>
      </c>
      <c r="I135" s="191" t="s">
        <v>26</v>
      </c>
      <c r="J135" s="220">
        <v>2.2658399999999999</v>
      </c>
      <c r="K135" s="191" t="s">
        <v>26</v>
      </c>
      <c r="L135" s="191" t="s">
        <v>26</v>
      </c>
      <c r="M135" s="209" t="s">
        <v>75</v>
      </c>
    </row>
    <row r="136" spans="1:20" ht="94.5" x14ac:dyDescent="0.25">
      <c r="A136" s="209">
        <v>122</v>
      </c>
      <c r="B136" s="40" t="s">
        <v>1111</v>
      </c>
      <c r="C136" s="40" t="s">
        <v>1333</v>
      </c>
      <c r="D136" s="209" t="s">
        <v>74</v>
      </c>
      <c r="E136" s="190">
        <v>300</v>
      </c>
      <c r="F136" s="40" t="s">
        <v>1334</v>
      </c>
      <c r="G136" s="209" t="s">
        <v>1681</v>
      </c>
      <c r="H136" s="40" t="s">
        <v>1853</v>
      </c>
      <c r="I136" s="191" t="s">
        <v>26</v>
      </c>
      <c r="J136" s="220">
        <v>10.632</v>
      </c>
      <c r="K136" s="191" t="s">
        <v>26</v>
      </c>
      <c r="L136" s="191" t="s">
        <v>26</v>
      </c>
      <c r="M136" s="209" t="s">
        <v>75</v>
      </c>
    </row>
    <row r="137" spans="1:20" ht="94.5" x14ac:dyDescent="0.25">
      <c r="A137" s="209">
        <v>123</v>
      </c>
      <c r="B137" s="40" t="s">
        <v>1111</v>
      </c>
      <c r="C137" s="40" t="s">
        <v>1335</v>
      </c>
      <c r="D137" s="209" t="s">
        <v>74</v>
      </c>
      <c r="E137" s="190">
        <v>300</v>
      </c>
      <c r="F137" s="40" t="s">
        <v>1336</v>
      </c>
      <c r="G137" s="209" t="s">
        <v>1711</v>
      </c>
      <c r="H137" s="40" t="s">
        <v>1852</v>
      </c>
      <c r="I137" s="191" t="s">
        <v>26</v>
      </c>
      <c r="J137" s="220">
        <v>10.632</v>
      </c>
      <c r="K137" s="191" t="s">
        <v>26</v>
      </c>
      <c r="L137" s="191" t="s">
        <v>26</v>
      </c>
      <c r="M137" s="209" t="s">
        <v>75</v>
      </c>
    </row>
    <row r="138" spans="1:20" ht="141.75" x14ac:dyDescent="0.25">
      <c r="A138" s="209">
        <v>124</v>
      </c>
      <c r="B138" s="40" t="s">
        <v>1111</v>
      </c>
      <c r="C138" s="40" t="s">
        <v>1337</v>
      </c>
      <c r="D138" s="209" t="s">
        <v>74</v>
      </c>
      <c r="E138" s="190">
        <v>1998</v>
      </c>
      <c r="F138" s="40" t="s">
        <v>1338</v>
      </c>
      <c r="G138" s="209" t="s">
        <v>1851</v>
      </c>
      <c r="H138" s="40" t="s">
        <v>1642</v>
      </c>
      <c r="I138" s="191" t="s">
        <v>26</v>
      </c>
      <c r="J138" s="220">
        <v>1879.03908</v>
      </c>
      <c r="K138" s="191" t="s">
        <v>26</v>
      </c>
      <c r="L138" s="191" t="s">
        <v>26</v>
      </c>
      <c r="M138" s="209" t="s">
        <v>75</v>
      </c>
    </row>
    <row r="139" spans="1:20" ht="141.75" x14ac:dyDescent="0.25">
      <c r="A139" s="209">
        <v>125</v>
      </c>
      <c r="B139" s="40" t="s">
        <v>1111</v>
      </c>
      <c r="C139" s="40" t="s">
        <v>1337</v>
      </c>
      <c r="D139" s="209" t="s">
        <v>74</v>
      </c>
      <c r="E139" s="190">
        <v>1382</v>
      </c>
      <c r="F139" s="40" t="s">
        <v>1339</v>
      </c>
      <c r="G139" s="209" t="s">
        <v>1851</v>
      </c>
      <c r="H139" s="40" t="s">
        <v>1642</v>
      </c>
      <c r="I139" s="191" t="s">
        <v>26</v>
      </c>
      <c r="J139" s="220">
        <v>983.08569999999997</v>
      </c>
      <c r="K139" s="191" t="s">
        <v>26</v>
      </c>
      <c r="L139" s="191" t="s">
        <v>26</v>
      </c>
      <c r="M139" s="209" t="s">
        <v>75</v>
      </c>
    </row>
    <row r="140" spans="1:20" ht="141.75" x14ac:dyDescent="0.25">
      <c r="A140" s="209">
        <v>126</v>
      </c>
      <c r="B140" s="40" t="s">
        <v>1111</v>
      </c>
      <c r="C140" s="40" t="s">
        <v>1337</v>
      </c>
      <c r="D140" s="209" t="s">
        <v>74</v>
      </c>
      <c r="E140" s="190">
        <v>6918</v>
      </c>
      <c r="F140" s="40" t="s">
        <v>1340</v>
      </c>
      <c r="G140" s="209" t="s">
        <v>1851</v>
      </c>
      <c r="H140" s="40" t="s">
        <v>1642</v>
      </c>
      <c r="I140" s="191" t="s">
        <v>26</v>
      </c>
      <c r="J140" s="220">
        <v>5246.2653</v>
      </c>
      <c r="K140" s="191" t="s">
        <v>26</v>
      </c>
      <c r="L140" s="191" t="s">
        <v>26</v>
      </c>
      <c r="M140" s="209" t="s">
        <v>75</v>
      </c>
    </row>
    <row r="141" spans="1:20" ht="94.5" x14ac:dyDescent="0.25">
      <c r="A141" s="209">
        <v>127</v>
      </c>
      <c r="B141" s="40" t="s">
        <v>1111</v>
      </c>
      <c r="C141" s="40" t="s">
        <v>1341</v>
      </c>
      <c r="D141" s="209" t="s">
        <v>74</v>
      </c>
      <c r="E141" s="190">
        <v>100</v>
      </c>
      <c r="F141" s="40" t="s">
        <v>1342</v>
      </c>
      <c r="G141" s="209" t="s">
        <v>1578</v>
      </c>
      <c r="H141" s="40" t="s">
        <v>1850</v>
      </c>
      <c r="I141" s="191" t="s">
        <v>26</v>
      </c>
      <c r="J141" s="220">
        <v>3.544</v>
      </c>
      <c r="K141" s="191" t="s">
        <v>26</v>
      </c>
      <c r="L141" s="191" t="s">
        <v>26</v>
      </c>
      <c r="M141" s="209" t="s">
        <v>75</v>
      </c>
    </row>
    <row r="142" spans="1:20" ht="94.5" x14ac:dyDescent="0.25">
      <c r="A142" s="209">
        <v>128</v>
      </c>
      <c r="B142" s="40" t="s">
        <v>1111</v>
      </c>
      <c r="C142" s="40" t="s">
        <v>1343</v>
      </c>
      <c r="D142" s="209" t="s">
        <v>74</v>
      </c>
      <c r="E142" s="190">
        <v>200</v>
      </c>
      <c r="F142" s="40" t="s">
        <v>1344</v>
      </c>
      <c r="G142" s="209" t="s">
        <v>1587</v>
      </c>
      <c r="H142" s="40" t="s">
        <v>1849</v>
      </c>
      <c r="I142" s="191" t="s">
        <v>26</v>
      </c>
      <c r="J142" s="220">
        <v>5.5060000000000002</v>
      </c>
      <c r="K142" s="191" t="s">
        <v>26</v>
      </c>
      <c r="L142" s="191" t="s">
        <v>26</v>
      </c>
      <c r="M142" s="209" t="s">
        <v>75</v>
      </c>
    </row>
    <row r="143" spans="1:20" ht="94.5" x14ac:dyDescent="0.25">
      <c r="A143" s="209">
        <v>129</v>
      </c>
      <c r="B143" s="40" t="s">
        <v>1111</v>
      </c>
      <c r="C143" s="40" t="s">
        <v>1345</v>
      </c>
      <c r="D143" s="209" t="s">
        <v>74</v>
      </c>
      <c r="E143" s="190">
        <v>300</v>
      </c>
      <c r="F143" s="40" t="s">
        <v>1346</v>
      </c>
      <c r="G143" s="209" t="s">
        <v>1711</v>
      </c>
      <c r="H143" s="40" t="s">
        <v>1848</v>
      </c>
      <c r="I143" s="191" t="s">
        <v>26</v>
      </c>
      <c r="J143" s="220">
        <v>9.4410000000000007</v>
      </c>
      <c r="K143" s="191" t="s">
        <v>26</v>
      </c>
      <c r="L143" s="191" t="s">
        <v>26</v>
      </c>
      <c r="M143" s="209" t="s">
        <v>75</v>
      </c>
    </row>
    <row r="144" spans="1:20" ht="236.25" x14ac:dyDescent="0.25">
      <c r="A144" s="209">
        <v>130</v>
      </c>
      <c r="B144" s="40" t="s">
        <v>1111</v>
      </c>
      <c r="C144" s="40" t="s">
        <v>1127</v>
      </c>
      <c r="D144" s="209" t="s">
        <v>74</v>
      </c>
      <c r="E144" s="190">
        <v>3438</v>
      </c>
      <c r="F144" s="40" t="s">
        <v>1347</v>
      </c>
      <c r="G144" s="209" t="s">
        <v>1683</v>
      </c>
      <c r="H144" s="40" t="s">
        <v>1682</v>
      </c>
      <c r="I144" s="191" t="s">
        <v>26</v>
      </c>
      <c r="J144" s="220">
        <v>729.37170000000003</v>
      </c>
      <c r="K144" s="191" t="s">
        <v>26</v>
      </c>
      <c r="L144" s="191" t="s">
        <v>26</v>
      </c>
      <c r="M144" s="209" t="s">
        <v>75</v>
      </c>
    </row>
    <row r="145" spans="1:13" ht="236.25" x14ac:dyDescent="0.25">
      <c r="A145" s="209">
        <v>131</v>
      </c>
      <c r="B145" s="40" t="s">
        <v>1111</v>
      </c>
      <c r="C145" s="40" t="s">
        <v>1348</v>
      </c>
      <c r="D145" s="209" t="s">
        <v>74</v>
      </c>
      <c r="E145" s="190">
        <v>24960</v>
      </c>
      <c r="F145" s="40" t="s">
        <v>1349</v>
      </c>
      <c r="G145" s="209" t="s">
        <v>1683</v>
      </c>
      <c r="H145" s="40" t="s">
        <v>1682</v>
      </c>
      <c r="I145" s="191" t="s">
        <v>26</v>
      </c>
      <c r="J145" s="220">
        <v>5295.2640000000001</v>
      </c>
      <c r="K145" s="191" t="s">
        <v>26</v>
      </c>
      <c r="L145" s="191" t="s">
        <v>26</v>
      </c>
      <c r="M145" s="209" t="s">
        <v>75</v>
      </c>
    </row>
    <row r="146" spans="1:13" ht="236.25" x14ac:dyDescent="0.25">
      <c r="A146" s="209">
        <v>132</v>
      </c>
      <c r="B146" s="40" t="s">
        <v>1111</v>
      </c>
      <c r="C146" s="40" t="s">
        <v>1127</v>
      </c>
      <c r="D146" s="209" t="s">
        <v>74</v>
      </c>
      <c r="E146" s="190">
        <v>5206</v>
      </c>
      <c r="F146" s="40" t="s">
        <v>1350</v>
      </c>
      <c r="G146" s="209" t="s">
        <v>1683</v>
      </c>
      <c r="H146" s="40" t="s">
        <v>1682</v>
      </c>
      <c r="I146" s="191" t="s">
        <v>26</v>
      </c>
      <c r="J146" s="220">
        <v>1104.4529</v>
      </c>
      <c r="K146" s="191" t="s">
        <v>26</v>
      </c>
      <c r="L146" s="191" t="s">
        <v>26</v>
      </c>
      <c r="M146" s="209" t="s">
        <v>75</v>
      </c>
    </row>
    <row r="147" spans="1:13" ht="236.25" x14ac:dyDescent="0.25">
      <c r="A147" s="209">
        <v>133</v>
      </c>
      <c r="B147" s="40" t="s">
        <v>1111</v>
      </c>
      <c r="C147" s="40" t="s">
        <v>1127</v>
      </c>
      <c r="D147" s="209" t="s">
        <v>74</v>
      </c>
      <c r="E147" s="190">
        <v>2400</v>
      </c>
      <c r="F147" s="40" t="s">
        <v>1351</v>
      </c>
      <c r="G147" s="209" t="s">
        <v>1683</v>
      </c>
      <c r="H147" s="40" t="s">
        <v>1682</v>
      </c>
      <c r="I147" s="191" t="s">
        <v>26</v>
      </c>
      <c r="J147" s="220">
        <v>509.16</v>
      </c>
      <c r="K147" s="191" t="s">
        <v>26</v>
      </c>
      <c r="L147" s="191" t="s">
        <v>26</v>
      </c>
      <c r="M147" s="209" t="s">
        <v>75</v>
      </c>
    </row>
    <row r="148" spans="1:13" ht="94.5" x14ac:dyDescent="0.25">
      <c r="A148" s="209">
        <v>134</v>
      </c>
      <c r="B148" s="40" t="s">
        <v>1111</v>
      </c>
      <c r="C148" s="40" t="s">
        <v>1352</v>
      </c>
      <c r="D148" s="209" t="s">
        <v>74</v>
      </c>
      <c r="E148" s="190">
        <v>200</v>
      </c>
      <c r="F148" s="40" t="s">
        <v>1353</v>
      </c>
      <c r="G148" s="209" t="s">
        <v>1685</v>
      </c>
      <c r="H148" s="40" t="s">
        <v>1684</v>
      </c>
      <c r="I148" s="191" t="s">
        <v>26</v>
      </c>
      <c r="J148" s="220">
        <v>6.2939999999999996</v>
      </c>
      <c r="K148" s="191" t="s">
        <v>26</v>
      </c>
      <c r="L148" s="191" t="s">
        <v>26</v>
      </c>
      <c r="M148" s="209" t="s">
        <v>75</v>
      </c>
    </row>
    <row r="149" spans="1:13" ht="94.5" x14ac:dyDescent="0.25">
      <c r="A149" s="209">
        <v>135</v>
      </c>
      <c r="B149" s="40" t="s">
        <v>1111</v>
      </c>
      <c r="C149" s="40" t="s">
        <v>1354</v>
      </c>
      <c r="D149" s="209" t="s">
        <v>74</v>
      </c>
      <c r="E149" s="190">
        <v>500</v>
      </c>
      <c r="F149" s="40" t="s">
        <v>1355</v>
      </c>
      <c r="G149" s="209" t="s">
        <v>1687</v>
      </c>
      <c r="H149" s="40" t="s">
        <v>1686</v>
      </c>
      <c r="I149" s="191" t="s">
        <v>26</v>
      </c>
      <c r="J149" s="220">
        <v>15.734999999999999</v>
      </c>
      <c r="K149" s="191" t="s">
        <v>26</v>
      </c>
      <c r="L149" s="191" t="s">
        <v>26</v>
      </c>
      <c r="M149" s="209" t="s">
        <v>75</v>
      </c>
    </row>
    <row r="150" spans="1:13" ht="94.5" x14ac:dyDescent="0.25">
      <c r="A150" s="209">
        <v>136</v>
      </c>
      <c r="B150" s="40" t="s">
        <v>1111</v>
      </c>
      <c r="C150" s="40" t="s">
        <v>1356</v>
      </c>
      <c r="D150" s="209" t="s">
        <v>74</v>
      </c>
      <c r="E150" s="190">
        <v>600</v>
      </c>
      <c r="F150" s="40" t="s">
        <v>1357</v>
      </c>
      <c r="G150" s="209" t="s">
        <v>1687</v>
      </c>
      <c r="H150" s="40" t="s">
        <v>1688</v>
      </c>
      <c r="I150" s="191" t="s">
        <v>26</v>
      </c>
      <c r="J150" s="220">
        <v>18.882000000000001</v>
      </c>
      <c r="K150" s="191" t="s">
        <v>26</v>
      </c>
      <c r="L150" s="191" t="s">
        <v>26</v>
      </c>
      <c r="M150" s="209" t="s">
        <v>75</v>
      </c>
    </row>
    <row r="151" spans="1:13" ht="94.5" x14ac:dyDescent="0.25">
      <c r="A151" s="209">
        <v>137</v>
      </c>
      <c r="B151" s="40" t="s">
        <v>1111</v>
      </c>
      <c r="C151" s="40" t="s">
        <v>1358</v>
      </c>
      <c r="D151" s="209" t="s">
        <v>74</v>
      </c>
      <c r="E151" s="190">
        <v>118</v>
      </c>
      <c r="F151" s="40" t="s">
        <v>1359</v>
      </c>
      <c r="G151" s="209" t="s">
        <v>1587</v>
      </c>
      <c r="H151" s="40" t="s">
        <v>1689</v>
      </c>
      <c r="I151" s="191" t="s">
        <v>26</v>
      </c>
      <c r="J151" s="220">
        <v>3.71346</v>
      </c>
      <c r="K151" s="191" t="s">
        <v>26</v>
      </c>
      <c r="L151" s="191" t="s">
        <v>26</v>
      </c>
      <c r="M151" s="209" t="s">
        <v>75</v>
      </c>
    </row>
    <row r="152" spans="1:13" ht="94.5" x14ac:dyDescent="0.25">
      <c r="A152" s="209">
        <v>138</v>
      </c>
      <c r="B152" s="40" t="s">
        <v>1111</v>
      </c>
      <c r="C152" s="40" t="s">
        <v>1360</v>
      </c>
      <c r="D152" s="209" t="s">
        <v>74</v>
      </c>
      <c r="E152" s="190">
        <v>182</v>
      </c>
      <c r="F152" s="40" t="s">
        <v>1361</v>
      </c>
      <c r="G152" s="209" t="s">
        <v>1587</v>
      </c>
      <c r="H152" s="40" t="s">
        <v>1689</v>
      </c>
      <c r="I152" s="191" t="s">
        <v>26</v>
      </c>
      <c r="J152" s="220">
        <v>5.7275400000000003</v>
      </c>
      <c r="K152" s="191" t="s">
        <v>26</v>
      </c>
      <c r="L152" s="191" t="s">
        <v>26</v>
      </c>
      <c r="M152" s="209" t="s">
        <v>75</v>
      </c>
    </row>
    <row r="153" spans="1:13" ht="94.5" x14ac:dyDescent="0.25">
      <c r="A153" s="209">
        <v>139</v>
      </c>
      <c r="B153" s="40" t="s">
        <v>1111</v>
      </c>
      <c r="C153" s="40" t="s">
        <v>1358</v>
      </c>
      <c r="D153" s="209" t="s">
        <v>74</v>
      </c>
      <c r="E153" s="190">
        <v>300</v>
      </c>
      <c r="F153" s="40" t="s">
        <v>1362</v>
      </c>
      <c r="G153" s="209" t="s">
        <v>1681</v>
      </c>
      <c r="H153" s="40" t="s">
        <v>1690</v>
      </c>
      <c r="I153" s="191" t="s">
        <v>26</v>
      </c>
      <c r="J153" s="220">
        <v>9.4410000000000007</v>
      </c>
      <c r="K153" s="191" t="s">
        <v>26</v>
      </c>
      <c r="L153" s="191" t="s">
        <v>26</v>
      </c>
      <c r="M153" s="209" t="s">
        <v>75</v>
      </c>
    </row>
    <row r="154" spans="1:13" ht="94.5" x14ac:dyDescent="0.25">
      <c r="A154" s="209">
        <v>140</v>
      </c>
      <c r="B154" s="40" t="s">
        <v>1111</v>
      </c>
      <c r="C154" s="40" t="s">
        <v>1363</v>
      </c>
      <c r="D154" s="209" t="s">
        <v>74</v>
      </c>
      <c r="E154" s="190">
        <v>300</v>
      </c>
      <c r="F154" s="40" t="s">
        <v>1364</v>
      </c>
      <c r="G154" s="209" t="s">
        <v>1578</v>
      </c>
      <c r="H154" s="40" t="s">
        <v>1691</v>
      </c>
      <c r="I154" s="191" t="s">
        <v>26</v>
      </c>
      <c r="J154" s="220">
        <v>9.4410000000000007</v>
      </c>
      <c r="K154" s="191" t="s">
        <v>26</v>
      </c>
      <c r="L154" s="191" t="s">
        <v>26</v>
      </c>
      <c r="M154" s="209" t="s">
        <v>75</v>
      </c>
    </row>
    <row r="155" spans="1:13" ht="94.5" x14ac:dyDescent="0.25">
      <c r="A155" s="209">
        <v>141</v>
      </c>
      <c r="B155" s="40" t="s">
        <v>1111</v>
      </c>
      <c r="C155" s="40" t="s">
        <v>1365</v>
      </c>
      <c r="D155" s="209" t="s">
        <v>74</v>
      </c>
      <c r="E155" s="190">
        <v>300</v>
      </c>
      <c r="F155" s="40" t="s">
        <v>1366</v>
      </c>
      <c r="G155" s="209" t="s">
        <v>1638</v>
      </c>
      <c r="H155" s="40" t="s">
        <v>1692</v>
      </c>
      <c r="I155" s="191" t="s">
        <v>26</v>
      </c>
      <c r="J155" s="220">
        <v>9.4410000000000007</v>
      </c>
      <c r="K155" s="191" t="s">
        <v>26</v>
      </c>
      <c r="L155" s="191" t="s">
        <v>26</v>
      </c>
      <c r="M155" s="209" t="s">
        <v>75</v>
      </c>
    </row>
    <row r="156" spans="1:13" ht="94.5" x14ac:dyDescent="0.25">
      <c r="A156" s="209">
        <v>142</v>
      </c>
      <c r="B156" s="40" t="s">
        <v>1111</v>
      </c>
      <c r="C156" s="40" t="s">
        <v>1367</v>
      </c>
      <c r="D156" s="209" t="s">
        <v>74</v>
      </c>
      <c r="E156" s="190">
        <v>300</v>
      </c>
      <c r="F156" s="40" t="s">
        <v>1368</v>
      </c>
      <c r="G156" s="209" t="s">
        <v>1638</v>
      </c>
      <c r="H156" s="40" t="s">
        <v>1693</v>
      </c>
      <c r="I156" s="191" t="s">
        <v>26</v>
      </c>
      <c r="J156" s="220">
        <v>9.4410000000000007</v>
      </c>
      <c r="K156" s="191" t="s">
        <v>26</v>
      </c>
      <c r="L156" s="191" t="s">
        <v>26</v>
      </c>
      <c r="M156" s="209" t="s">
        <v>75</v>
      </c>
    </row>
    <row r="157" spans="1:13" ht="94.5" x14ac:dyDescent="0.25">
      <c r="A157" s="209">
        <v>143</v>
      </c>
      <c r="B157" s="40" t="s">
        <v>1111</v>
      </c>
      <c r="C157" s="40" t="s">
        <v>1358</v>
      </c>
      <c r="D157" s="209" t="s">
        <v>74</v>
      </c>
      <c r="E157" s="190">
        <v>200</v>
      </c>
      <c r="F157" s="40" t="s">
        <v>1369</v>
      </c>
      <c r="G157" s="209" t="s">
        <v>1695</v>
      </c>
      <c r="H157" s="40" t="s">
        <v>1694</v>
      </c>
      <c r="I157" s="191" t="s">
        <v>26</v>
      </c>
      <c r="J157" s="220">
        <v>6.2939999999999996</v>
      </c>
      <c r="K157" s="191" t="s">
        <v>26</v>
      </c>
      <c r="L157" s="191" t="s">
        <v>26</v>
      </c>
      <c r="M157" s="209" t="s">
        <v>75</v>
      </c>
    </row>
    <row r="158" spans="1:13" ht="94.5" x14ac:dyDescent="0.25">
      <c r="A158" s="209">
        <v>144</v>
      </c>
      <c r="B158" s="40" t="s">
        <v>1111</v>
      </c>
      <c r="C158" s="40" t="s">
        <v>1358</v>
      </c>
      <c r="D158" s="209" t="s">
        <v>74</v>
      </c>
      <c r="E158" s="190">
        <v>300</v>
      </c>
      <c r="F158" s="40" t="s">
        <v>1370</v>
      </c>
      <c r="G158" s="209" t="s">
        <v>1681</v>
      </c>
      <c r="H158" s="40" t="s">
        <v>1696</v>
      </c>
      <c r="I158" s="191" t="s">
        <v>26</v>
      </c>
      <c r="J158" s="220">
        <v>9.4410000000000007</v>
      </c>
      <c r="K158" s="191" t="s">
        <v>26</v>
      </c>
      <c r="L158" s="191" t="s">
        <v>26</v>
      </c>
      <c r="M158" s="209" t="s">
        <v>75</v>
      </c>
    </row>
    <row r="159" spans="1:13" ht="47.25" x14ac:dyDescent="0.25">
      <c r="A159" s="209">
        <v>145</v>
      </c>
      <c r="B159" s="40" t="s">
        <v>1111</v>
      </c>
      <c r="C159" s="40" t="s">
        <v>1371</v>
      </c>
      <c r="D159" s="209" t="s">
        <v>74</v>
      </c>
      <c r="E159" s="190">
        <v>90200</v>
      </c>
      <c r="F159" s="40" t="s">
        <v>1372</v>
      </c>
      <c r="G159" s="209" t="s">
        <v>1698</v>
      </c>
      <c r="H159" s="40" t="s">
        <v>1697</v>
      </c>
      <c r="I159" s="191" t="s">
        <v>26</v>
      </c>
      <c r="J159" s="222">
        <v>1172.5999999999999</v>
      </c>
      <c r="K159" s="191" t="s">
        <v>26</v>
      </c>
      <c r="L159" s="191" t="s">
        <v>26</v>
      </c>
      <c r="M159" s="209" t="s">
        <v>75</v>
      </c>
    </row>
    <row r="160" spans="1:13" ht="94.5" x14ac:dyDescent="0.25">
      <c r="A160" s="209">
        <v>146</v>
      </c>
      <c r="B160" s="40" t="s">
        <v>1111</v>
      </c>
      <c r="C160" s="40" t="s">
        <v>1373</v>
      </c>
      <c r="D160" s="209" t="s">
        <v>74</v>
      </c>
      <c r="E160" s="190">
        <v>200</v>
      </c>
      <c r="F160" s="40" t="s">
        <v>1374</v>
      </c>
      <c r="G160" s="209" t="s">
        <v>1578</v>
      </c>
      <c r="H160" s="40" t="s">
        <v>1699</v>
      </c>
      <c r="I160" s="191" t="s">
        <v>26</v>
      </c>
      <c r="J160" s="220">
        <v>7.0880000000000001</v>
      </c>
      <c r="K160" s="191" t="s">
        <v>26</v>
      </c>
      <c r="L160" s="191" t="s">
        <v>26</v>
      </c>
      <c r="M160" s="209" t="s">
        <v>75</v>
      </c>
    </row>
    <row r="161" spans="1:13" ht="94.5" x14ac:dyDescent="0.25">
      <c r="A161" s="209">
        <v>147</v>
      </c>
      <c r="B161" s="40" t="s">
        <v>1111</v>
      </c>
      <c r="C161" s="40" t="s">
        <v>1375</v>
      </c>
      <c r="D161" s="209" t="s">
        <v>74</v>
      </c>
      <c r="E161" s="190">
        <v>100</v>
      </c>
      <c r="F161" s="40" t="s">
        <v>1376</v>
      </c>
      <c r="G161" s="209" t="s">
        <v>1695</v>
      </c>
      <c r="H161" s="40" t="s">
        <v>1700</v>
      </c>
      <c r="I161" s="191" t="s">
        <v>26</v>
      </c>
      <c r="J161" s="220">
        <v>3.1469999999999998</v>
      </c>
      <c r="K161" s="191" t="s">
        <v>26</v>
      </c>
      <c r="L161" s="191" t="s">
        <v>26</v>
      </c>
      <c r="M161" s="209" t="s">
        <v>75</v>
      </c>
    </row>
    <row r="162" spans="1:13" ht="94.5" x14ac:dyDescent="0.25">
      <c r="A162" s="209">
        <v>148</v>
      </c>
      <c r="B162" s="40" t="s">
        <v>1111</v>
      </c>
      <c r="C162" s="40" t="s">
        <v>1377</v>
      </c>
      <c r="D162" s="209" t="s">
        <v>74</v>
      </c>
      <c r="E162" s="190">
        <v>100</v>
      </c>
      <c r="F162" s="40" t="s">
        <v>1378</v>
      </c>
      <c r="G162" s="209" t="s">
        <v>1695</v>
      </c>
      <c r="H162" s="40" t="s">
        <v>1701</v>
      </c>
      <c r="I162" s="191" t="s">
        <v>26</v>
      </c>
      <c r="J162" s="220">
        <v>3.1469999999999998</v>
      </c>
      <c r="K162" s="191" t="s">
        <v>26</v>
      </c>
      <c r="L162" s="191" t="s">
        <v>26</v>
      </c>
      <c r="M162" s="209" t="s">
        <v>75</v>
      </c>
    </row>
    <row r="163" spans="1:13" ht="94.5" x14ac:dyDescent="0.25">
      <c r="A163" s="209">
        <v>149</v>
      </c>
      <c r="B163" s="40" t="s">
        <v>1111</v>
      </c>
      <c r="C163" s="40" t="s">
        <v>1127</v>
      </c>
      <c r="D163" s="209" t="s">
        <v>74</v>
      </c>
      <c r="E163" s="190">
        <v>80</v>
      </c>
      <c r="F163" s="40" t="s">
        <v>1379</v>
      </c>
      <c r="G163" s="209" t="s">
        <v>1587</v>
      </c>
      <c r="H163" s="40" t="s">
        <v>1702</v>
      </c>
      <c r="I163" s="191" t="s">
        <v>26</v>
      </c>
      <c r="J163" s="220">
        <v>2.8351999999999999</v>
      </c>
      <c r="K163" s="191" t="s">
        <v>26</v>
      </c>
      <c r="L163" s="191" t="s">
        <v>26</v>
      </c>
      <c r="M163" s="209" t="s">
        <v>75</v>
      </c>
    </row>
    <row r="164" spans="1:13" ht="94.5" x14ac:dyDescent="0.25">
      <c r="A164" s="209">
        <v>150</v>
      </c>
      <c r="B164" s="40" t="s">
        <v>1111</v>
      </c>
      <c r="C164" s="40" t="s">
        <v>1380</v>
      </c>
      <c r="D164" s="209" t="s">
        <v>74</v>
      </c>
      <c r="E164" s="190">
        <v>608</v>
      </c>
      <c r="F164" s="40" t="s">
        <v>1381</v>
      </c>
      <c r="G164" s="209" t="s">
        <v>1587</v>
      </c>
      <c r="H164" s="40" t="s">
        <v>1702</v>
      </c>
      <c r="I164" s="191" t="s">
        <v>26</v>
      </c>
      <c r="J164" s="220">
        <v>21.547519999999999</v>
      </c>
      <c r="K164" s="191" t="s">
        <v>26</v>
      </c>
      <c r="L164" s="191" t="s">
        <v>26</v>
      </c>
      <c r="M164" s="209" t="s">
        <v>75</v>
      </c>
    </row>
    <row r="165" spans="1:13" ht="94.5" x14ac:dyDescent="0.25">
      <c r="A165" s="209">
        <v>151</v>
      </c>
      <c r="B165" s="40" t="s">
        <v>1111</v>
      </c>
      <c r="C165" s="40" t="s">
        <v>1382</v>
      </c>
      <c r="D165" s="209" t="s">
        <v>74</v>
      </c>
      <c r="E165" s="190">
        <v>100</v>
      </c>
      <c r="F165" s="40" t="s">
        <v>1383</v>
      </c>
      <c r="G165" s="209" t="s">
        <v>1578</v>
      </c>
      <c r="H165" s="40" t="s">
        <v>1703</v>
      </c>
      <c r="I165" s="191" t="s">
        <v>26</v>
      </c>
      <c r="J165" s="220">
        <v>3.1469999999999998</v>
      </c>
      <c r="K165" s="191" t="s">
        <v>26</v>
      </c>
      <c r="L165" s="191" t="s">
        <v>26</v>
      </c>
      <c r="M165" s="209" t="s">
        <v>75</v>
      </c>
    </row>
    <row r="166" spans="1:13" ht="94.5" x14ac:dyDescent="0.25">
      <c r="A166" s="209">
        <v>152</v>
      </c>
      <c r="B166" s="40" t="s">
        <v>1111</v>
      </c>
      <c r="C166" s="40" t="s">
        <v>1127</v>
      </c>
      <c r="D166" s="209" t="s">
        <v>74</v>
      </c>
      <c r="E166" s="190">
        <v>700</v>
      </c>
      <c r="F166" s="40" t="s">
        <v>1384</v>
      </c>
      <c r="G166" s="209" t="s">
        <v>1705</v>
      </c>
      <c r="H166" s="40" t="s">
        <v>1704</v>
      </c>
      <c r="I166" s="191" t="s">
        <v>26</v>
      </c>
      <c r="J166" s="220">
        <v>24.808</v>
      </c>
      <c r="K166" s="191" t="s">
        <v>26</v>
      </c>
      <c r="L166" s="191" t="s">
        <v>26</v>
      </c>
      <c r="M166" s="209" t="s">
        <v>75</v>
      </c>
    </row>
    <row r="167" spans="1:13" ht="94.5" x14ac:dyDescent="0.25">
      <c r="A167" s="209">
        <v>153</v>
      </c>
      <c r="B167" s="40" t="s">
        <v>1111</v>
      </c>
      <c r="C167" s="40" t="s">
        <v>1385</v>
      </c>
      <c r="D167" s="209" t="s">
        <v>74</v>
      </c>
      <c r="E167" s="190">
        <v>300</v>
      </c>
      <c r="F167" s="40" t="s">
        <v>1386</v>
      </c>
      <c r="G167" s="209" t="s">
        <v>1707</v>
      </c>
      <c r="H167" s="40" t="s">
        <v>1706</v>
      </c>
      <c r="I167" s="191" t="s">
        <v>26</v>
      </c>
      <c r="J167" s="220">
        <v>10.632</v>
      </c>
      <c r="K167" s="191" t="s">
        <v>26</v>
      </c>
      <c r="L167" s="191" t="s">
        <v>26</v>
      </c>
      <c r="M167" s="209" t="s">
        <v>75</v>
      </c>
    </row>
    <row r="168" spans="1:13" ht="94.5" x14ac:dyDescent="0.25">
      <c r="A168" s="209">
        <v>154</v>
      </c>
      <c r="B168" s="40" t="s">
        <v>1111</v>
      </c>
      <c r="C168" s="40" t="s">
        <v>1387</v>
      </c>
      <c r="D168" s="209" t="s">
        <v>74</v>
      </c>
      <c r="E168" s="190">
        <v>200</v>
      </c>
      <c r="F168" s="40" t="s">
        <v>1388</v>
      </c>
      <c r="G168" s="209" t="s">
        <v>1578</v>
      </c>
      <c r="H168" s="40" t="s">
        <v>1708</v>
      </c>
      <c r="I168" s="191" t="s">
        <v>26</v>
      </c>
      <c r="J168" s="220">
        <v>7.0880000000000001</v>
      </c>
      <c r="K168" s="191" t="s">
        <v>26</v>
      </c>
      <c r="L168" s="191" t="s">
        <v>26</v>
      </c>
      <c r="M168" s="209" t="s">
        <v>75</v>
      </c>
    </row>
    <row r="169" spans="1:13" ht="94.5" x14ac:dyDescent="0.25">
      <c r="A169" s="209">
        <v>155</v>
      </c>
      <c r="B169" s="40" t="s">
        <v>1111</v>
      </c>
      <c r="C169" s="40" t="s">
        <v>1389</v>
      </c>
      <c r="D169" s="209" t="s">
        <v>74</v>
      </c>
      <c r="E169" s="190">
        <v>100</v>
      </c>
      <c r="F169" s="40" t="s">
        <v>1390</v>
      </c>
      <c r="G169" s="209" t="s">
        <v>1638</v>
      </c>
      <c r="H169" s="40" t="s">
        <v>1709</v>
      </c>
      <c r="I169" s="191" t="s">
        <v>26</v>
      </c>
      <c r="J169" s="220">
        <v>3.1469999999999998</v>
      </c>
      <c r="K169" s="191" t="s">
        <v>26</v>
      </c>
      <c r="L169" s="191" t="s">
        <v>26</v>
      </c>
      <c r="M169" s="209" t="s">
        <v>75</v>
      </c>
    </row>
    <row r="170" spans="1:13" ht="94.5" x14ac:dyDescent="0.25">
      <c r="A170" s="209">
        <v>156</v>
      </c>
      <c r="B170" s="40" t="s">
        <v>1111</v>
      </c>
      <c r="C170" s="40" t="s">
        <v>1391</v>
      </c>
      <c r="D170" s="209" t="s">
        <v>74</v>
      </c>
      <c r="E170" s="190">
        <v>600</v>
      </c>
      <c r="F170" s="40" t="s">
        <v>1392</v>
      </c>
      <c r="G170" s="209" t="s">
        <v>1711</v>
      </c>
      <c r="H170" s="40" t="s">
        <v>1710</v>
      </c>
      <c r="I170" s="191" t="s">
        <v>26</v>
      </c>
      <c r="J170" s="220">
        <v>21.263999999999999</v>
      </c>
      <c r="K170" s="191" t="s">
        <v>26</v>
      </c>
      <c r="L170" s="191" t="s">
        <v>26</v>
      </c>
      <c r="M170" s="209" t="s">
        <v>75</v>
      </c>
    </row>
    <row r="171" spans="1:13" ht="94.5" x14ac:dyDescent="0.25">
      <c r="A171" s="209">
        <v>157</v>
      </c>
      <c r="B171" s="40" t="s">
        <v>1111</v>
      </c>
      <c r="C171" s="40" t="s">
        <v>1393</v>
      </c>
      <c r="D171" s="209" t="s">
        <v>74</v>
      </c>
      <c r="E171" s="190">
        <v>100</v>
      </c>
      <c r="F171" s="40" t="s">
        <v>1394</v>
      </c>
      <c r="G171" s="209" t="s">
        <v>1681</v>
      </c>
      <c r="H171" s="40" t="s">
        <v>1847</v>
      </c>
      <c r="I171" s="191" t="s">
        <v>26</v>
      </c>
      <c r="J171" s="221">
        <v>3.544</v>
      </c>
      <c r="K171" s="191" t="s">
        <v>26</v>
      </c>
      <c r="L171" s="191" t="s">
        <v>26</v>
      </c>
      <c r="M171" s="209" t="s">
        <v>75</v>
      </c>
    </row>
    <row r="172" spans="1:13" ht="94.5" x14ac:dyDescent="0.25">
      <c r="A172" s="209">
        <v>158</v>
      </c>
      <c r="B172" s="40" t="s">
        <v>1111</v>
      </c>
      <c r="C172" s="40" t="s">
        <v>1127</v>
      </c>
      <c r="D172" s="209" t="s">
        <v>74</v>
      </c>
      <c r="E172" s="190">
        <v>300</v>
      </c>
      <c r="F172" s="40" t="s">
        <v>1395</v>
      </c>
      <c r="G172" s="209" t="s">
        <v>1578</v>
      </c>
      <c r="H172" s="40" t="s">
        <v>1846</v>
      </c>
      <c r="I172" s="191" t="s">
        <v>26</v>
      </c>
      <c r="J172" s="199">
        <v>10.632</v>
      </c>
      <c r="K172" s="191" t="s">
        <v>26</v>
      </c>
      <c r="L172" s="191" t="s">
        <v>26</v>
      </c>
      <c r="M172" s="209" t="s">
        <v>75</v>
      </c>
    </row>
    <row r="173" spans="1:13" ht="94.5" x14ac:dyDescent="0.25">
      <c r="A173" s="209">
        <v>159</v>
      </c>
      <c r="B173" s="40" t="s">
        <v>1111</v>
      </c>
      <c r="C173" s="40" t="s">
        <v>1396</v>
      </c>
      <c r="D173" s="209" t="s">
        <v>74</v>
      </c>
      <c r="E173" s="190">
        <v>300</v>
      </c>
      <c r="F173" s="40" t="s">
        <v>1397</v>
      </c>
      <c r="G173" s="209" t="s">
        <v>1681</v>
      </c>
      <c r="H173" s="40" t="s">
        <v>1845</v>
      </c>
      <c r="I173" s="191" t="s">
        <v>26</v>
      </c>
      <c r="J173" s="200">
        <v>10.632</v>
      </c>
      <c r="K173" s="191" t="s">
        <v>26</v>
      </c>
      <c r="L173" s="191" t="s">
        <v>26</v>
      </c>
      <c r="M173" s="209" t="s">
        <v>75</v>
      </c>
    </row>
    <row r="174" spans="1:13" ht="94.5" x14ac:dyDescent="0.25">
      <c r="A174" s="209">
        <v>160</v>
      </c>
      <c r="B174" s="40" t="s">
        <v>1111</v>
      </c>
      <c r="C174" s="40" t="s">
        <v>1398</v>
      </c>
      <c r="D174" s="209" t="s">
        <v>74</v>
      </c>
      <c r="E174" s="190">
        <v>300</v>
      </c>
      <c r="F174" s="40" t="s">
        <v>1399</v>
      </c>
      <c r="G174" s="209" t="s">
        <v>1587</v>
      </c>
      <c r="H174" s="40" t="s">
        <v>1844</v>
      </c>
      <c r="I174" s="191" t="s">
        <v>26</v>
      </c>
      <c r="J174" s="199">
        <v>10.632</v>
      </c>
      <c r="K174" s="191" t="s">
        <v>26</v>
      </c>
      <c r="L174" s="191" t="s">
        <v>26</v>
      </c>
      <c r="M174" s="209" t="s">
        <v>75</v>
      </c>
    </row>
    <row r="175" spans="1:13" ht="94.5" x14ac:dyDescent="0.25">
      <c r="A175" s="209">
        <v>161</v>
      </c>
      <c r="B175" s="40" t="s">
        <v>1111</v>
      </c>
      <c r="C175" s="40" t="s">
        <v>1400</v>
      </c>
      <c r="D175" s="209" t="s">
        <v>74</v>
      </c>
      <c r="E175" s="190">
        <v>400</v>
      </c>
      <c r="F175" s="40" t="s">
        <v>1401</v>
      </c>
      <c r="G175" s="209" t="s">
        <v>380</v>
      </c>
      <c r="H175" s="40" t="s">
        <v>1567</v>
      </c>
      <c r="I175" s="191" t="s">
        <v>26</v>
      </c>
      <c r="J175" s="200">
        <v>12.587999999999999</v>
      </c>
      <c r="K175" s="191" t="s">
        <v>26</v>
      </c>
      <c r="L175" s="191" t="s">
        <v>26</v>
      </c>
      <c r="M175" s="209" t="s">
        <v>75</v>
      </c>
    </row>
    <row r="176" spans="1:13" ht="63" x14ac:dyDescent="0.25">
      <c r="A176" s="209">
        <v>162</v>
      </c>
      <c r="B176" s="40" t="s">
        <v>1111</v>
      </c>
      <c r="C176" s="40" t="s">
        <v>1402</v>
      </c>
      <c r="D176" s="209" t="s">
        <v>74</v>
      </c>
      <c r="E176" s="190">
        <v>8180600</v>
      </c>
      <c r="F176" s="40" t="s">
        <v>1403</v>
      </c>
      <c r="G176" s="209" t="s">
        <v>1566</v>
      </c>
      <c r="H176" s="40" t="s">
        <v>1565</v>
      </c>
      <c r="I176" s="191" t="s">
        <v>26</v>
      </c>
      <c r="J176" s="221">
        <v>40330.358</v>
      </c>
      <c r="K176" s="191" t="s">
        <v>26</v>
      </c>
      <c r="L176" s="191" t="s">
        <v>26</v>
      </c>
      <c r="M176" s="209" t="s">
        <v>75</v>
      </c>
    </row>
    <row r="177" spans="1:13" ht="63" x14ac:dyDescent="0.25">
      <c r="A177" s="209">
        <v>163</v>
      </c>
      <c r="B177" s="40" t="s">
        <v>1111</v>
      </c>
      <c r="C177" s="40" t="s">
        <v>1402</v>
      </c>
      <c r="D177" s="209" t="s">
        <v>74</v>
      </c>
      <c r="E177" s="190">
        <v>5851</v>
      </c>
      <c r="F177" s="40" t="s">
        <v>1140</v>
      </c>
      <c r="G177" s="209"/>
      <c r="H177" s="40"/>
      <c r="I177" s="191" t="s">
        <v>26</v>
      </c>
      <c r="J177" s="200">
        <v>247.31048706999999</v>
      </c>
      <c r="K177" s="191" t="s">
        <v>26</v>
      </c>
      <c r="L177" s="191" t="s">
        <v>26</v>
      </c>
      <c r="M177" s="209" t="s">
        <v>75</v>
      </c>
    </row>
    <row r="178" spans="1:13" ht="94.5" x14ac:dyDescent="0.25">
      <c r="A178" s="209">
        <v>164</v>
      </c>
      <c r="B178" s="40" t="s">
        <v>1111</v>
      </c>
      <c r="C178" s="40" t="s">
        <v>1404</v>
      </c>
      <c r="D178" s="209" t="s">
        <v>74</v>
      </c>
      <c r="E178" s="190">
        <v>1819700</v>
      </c>
      <c r="F178" s="40" t="s">
        <v>1405</v>
      </c>
      <c r="G178" s="209" t="s">
        <v>1563</v>
      </c>
      <c r="H178" s="40" t="s">
        <v>1564</v>
      </c>
      <c r="I178" s="191" t="s">
        <v>26</v>
      </c>
      <c r="J178" s="222">
        <v>10627.048000000001</v>
      </c>
      <c r="K178" s="191" t="s">
        <v>26</v>
      </c>
      <c r="L178" s="191" t="s">
        <v>26</v>
      </c>
      <c r="M178" s="209" t="s">
        <v>75</v>
      </c>
    </row>
    <row r="179" spans="1:13" ht="94.5" x14ac:dyDescent="0.25">
      <c r="A179" s="209">
        <v>165</v>
      </c>
      <c r="B179" s="40" t="s">
        <v>1111</v>
      </c>
      <c r="C179" s="40" t="s">
        <v>1406</v>
      </c>
      <c r="D179" s="209" t="s">
        <v>74</v>
      </c>
      <c r="E179" s="190">
        <v>830000</v>
      </c>
      <c r="F179" s="40" t="s">
        <v>1407</v>
      </c>
      <c r="G179" s="209" t="s">
        <v>1563</v>
      </c>
      <c r="H179" s="40" t="s">
        <v>1562</v>
      </c>
      <c r="I179" s="191" t="s">
        <v>26</v>
      </c>
      <c r="J179" s="199">
        <v>4423.8999999999996</v>
      </c>
      <c r="K179" s="191" t="s">
        <v>26</v>
      </c>
      <c r="L179" s="191" t="s">
        <v>26</v>
      </c>
      <c r="M179" s="209" t="s">
        <v>75</v>
      </c>
    </row>
    <row r="180" spans="1:13" ht="78.75" x14ac:dyDescent="0.25">
      <c r="A180" s="209">
        <v>166</v>
      </c>
      <c r="B180" s="40" t="s">
        <v>1111</v>
      </c>
      <c r="C180" s="40" t="s">
        <v>1561</v>
      </c>
      <c r="D180" s="209" t="s">
        <v>74</v>
      </c>
      <c r="E180" s="190">
        <v>372</v>
      </c>
      <c r="F180" s="40" t="s">
        <v>1408</v>
      </c>
      <c r="G180" s="209" t="s">
        <v>1560</v>
      </c>
      <c r="H180" s="40" t="s">
        <v>1559</v>
      </c>
      <c r="I180" s="191" t="s">
        <v>26</v>
      </c>
      <c r="J180" s="200">
        <v>388.65816000000001</v>
      </c>
      <c r="K180" s="191" t="s">
        <v>26</v>
      </c>
      <c r="L180" s="191" t="s">
        <v>26</v>
      </c>
      <c r="M180" s="209" t="s">
        <v>75</v>
      </c>
    </row>
    <row r="181" spans="1:13" ht="204.75" x14ac:dyDescent="0.25">
      <c r="A181" s="209">
        <v>167</v>
      </c>
      <c r="B181" s="40" t="s">
        <v>1111</v>
      </c>
      <c r="C181" s="40" t="s">
        <v>1409</v>
      </c>
      <c r="D181" s="209" t="s">
        <v>74</v>
      </c>
      <c r="E181" s="190">
        <v>5168</v>
      </c>
      <c r="F181" s="40" t="s">
        <v>1410</v>
      </c>
      <c r="G181" s="209" t="s">
        <v>1558</v>
      </c>
      <c r="H181" s="40" t="s">
        <v>1557</v>
      </c>
      <c r="I181" s="191" t="s">
        <v>26</v>
      </c>
      <c r="J181" s="200">
        <v>5322.7816000000003</v>
      </c>
      <c r="K181" s="191" t="s">
        <v>26</v>
      </c>
      <c r="L181" s="191" t="s">
        <v>26</v>
      </c>
      <c r="M181" s="209" t="s">
        <v>75</v>
      </c>
    </row>
    <row r="182" spans="1:13" ht="94.5" x14ac:dyDescent="0.25">
      <c r="A182" s="209">
        <v>168</v>
      </c>
      <c r="B182" s="40" t="s">
        <v>1111</v>
      </c>
      <c r="C182" s="40" t="s">
        <v>1404</v>
      </c>
      <c r="D182" s="209" t="s">
        <v>74</v>
      </c>
      <c r="E182" s="190">
        <v>165400</v>
      </c>
      <c r="F182" s="40" t="s">
        <v>1411</v>
      </c>
      <c r="G182" s="209" t="s">
        <v>1555</v>
      </c>
      <c r="H182" s="40" t="s">
        <v>1556</v>
      </c>
      <c r="I182" s="191" t="s">
        <v>26</v>
      </c>
      <c r="J182" s="200">
        <v>871.65800000000002</v>
      </c>
      <c r="K182" s="191" t="s">
        <v>26</v>
      </c>
      <c r="L182" s="191" t="s">
        <v>26</v>
      </c>
      <c r="M182" s="209" t="s">
        <v>75</v>
      </c>
    </row>
    <row r="183" spans="1:13" ht="252" x14ac:dyDescent="0.25">
      <c r="A183" s="209">
        <v>169</v>
      </c>
      <c r="B183" s="40" t="s">
        <v>1111</v>
      </c>
      <c r="C183" s="40" t="s">
        <v>1133</v>
      </c>
      <c r="D183" s="209" t="s">
        <v>74</v>
      </c>
      <c r="E183" s="190">
        <v>29460</v>
      </c>
      <c r="F183" s="40" t="s">
        <v>1412</v>
      </c>
      <c r="G183" s="209" t="s">
        <v>1551</v>
      </c>
      <c r="H183" s="40" t="s">
        <v>1552</v>
      </c>
      <c r="I183" s="191" t="s">
        <v>26</v>
      </c>
      <c r="J183" s="200">
        <v>2760.1073999999999</v>
      </c>
      <c r="K183" s="191" t="s">
        <v>26</v>
      </c>
      <c r="L183" s="191" t="s">
        <v>26</v>
      </c>
      <c r="M183" s="209" t="s">
        <v>75</v>
      </c>
    </row>
    <row r="184" spans="1:13" ht="252" x14ac:dyDescent="0.25">
      <c r="A184" s="209">
        <v>170</v>
      </c>
      <c r="B184" s="40" t="s">
        <v>1111</v>
      </c>
      <c r="C184" s="40" t="s">
        <v>1413</v>
      </c>
      <c r="D184" s="209" t="s">
        <v>74</v>
      </c>
      <c r="E184" s="190">
        <v>599</v>
      </c>
      <c r="F184" s="40" t="s">
        <v>1414</v>
      </c>
      <c r="G184" s="35" t="s">
        <v>1554</v>
      </c>
      <c r="H184" s="40" t="s">
        <v>1553</v>
      </c>
      <c r="I184" s="191" t="s">
        <v>26</v>
      </c>
      <c r="J184" s="222">
        <v>599.94641999999999</v>
      </c>
      <c r="K184" s="191" t="s">
        <v>26</v>
      </c>
      <c r="L184" s="191" t="s">
        <v>26</v>
      </c>
      <c r="M184" s="209" t="s">
        <v>75</v>
      </c>
    </row>
    <row r="185" spans="1:13" ht="252" x14ac:dyDescent="0.25">
      <c r="A185" s="209">
        <v>171</v>
      </c>
      <c r="B185" s="40" t="s">
        <v>1111</v>
      </c>
      <c r="C185" s="40" t="s">
        <v>1548</v>
      </c>
      <c r="D185" s="209" t="s">
        <v>74</v>
      </c>
      <c r="E185" s="190">
        <v>546</v>
      </c>
      <c r="F185" s="40" t="s">
        <v>1415</v>
      </c>
      <c r="G185" s="209" t="s">
        <v>1544</v>
      </c>
      <c r="H185" s="40" t="s">
        <v>1543</v>
      </c>
      <c r="I185" s="191" t="s">
        <v>26</v>
      </c>
      <c r="J185" s="200">
        <v>585.81431999999995</v>
      </c>
      <c r="K185" s="191" t="s">
        <v>26</v>
      </c>
      <c r="L185" s="191" t="s">
        <v>26</v>
      </c>
      <c r="M185" s="209" t="s">
        <v>75</v>
      </c>
    </row>
    <row r="186" spans="1:13" ht="94.5" x14ac:dyDescent="0.25">
      <c r="A186" s="209">
        <v>172</v>
      </c>
      <c r="B186" s="40" t="s">
        <v>1111</v>
      </c>
      <c r="C186" s="40" t="s">
        <v>1550</v>
      </c>
      <c r="D186" s="209" t="s">
        <v>74</v>
      </c>
      <c r="E186" s="190">
        <v>284</v>
      </c>
      <c r="F186" s="40" t="s">
        <v>1416</v>
      </c>
      <c r="G186" s="209" t="s">
        <v>1546</v>
      </c>
      <c r="H186" s="40" t="s">
        <v>1545</v>
      </c>
      <c r="I186" s="191" t="s">
        <v>26</v>
      </c>
      <c r="J186" s="200">
        <v>26.607959999999999</v>
      </c>
      <c r="K186" s="191" t="s">
        <v>26</v>
      </c>
      <c r="L186" s="191" t="s">
        <v>26</v>
      </c>
      <c r="M186" s="209" t="s">
        <v>75</v>
      </c>
    </row>
    <row r="187" spans="1:13" ht="236.25" x14ac:dyDescent="0.25">
      <c r="A187" s="209">
        <v>173</v>
      </c>
      <c r="B187" s="40" t="s">
        <v>1111</v>
      </c>
      <c r="C187" s="40" t="s">
        <v>1417</v>
      </c>
      <c r="D187" s="209" t="s">
        <v>74</v>
      </c>
      <c r="E187" s="190">
        <v>14723</v>
      </c>
      <c r="F187" s="40" t="s">
        <v>1418</v>
      </c>
      <c r="G187" s="209" t="s">
        <v>1542</v>
      </c>
      <c r="H187" s="40" t="s">
        <v>1541</v>
      </c>
      <c r="I187" s="191" t="s">
        <v>26</v>
      </c>
      <c r="J187" s="200">
        <v>13137.03844</v>
      </c>
      <c r="K187" s="191" t="s">
        <v>26</v>
      </c>
      <c r="L187" s="191" t="s">
        <v>26</v>
      </c>
      <c r="M187" s="209" t="s">
        <v>75</v>
      </c>
    </row>
    <row r="188" spans="1:13" ht="236.25" x14ac:dyDescent="0.25">
      <c r="A188" s="209">
        <v>174</v>
      </c>
      <c r="B188" s="40" t="s">
        <v>1111</v>
      </c>
      <c r="C188" s="40" t="s">
        <v>1549</v>
      </c>
      <c r="D188" s="209" t="s">
        <v>74</v>
      </c>
      <c r="E188" s="190">
        <v>4457</v>
      </c>
      <c r="F188" s="40" t="s">
        <v>1419</v>
      </c>
      <c r="G188" s="209" t="s">
        <v>1542</v>
      </c>
      <c r="H188" s="40" t="s">
        <v>1719</v>
      </c>
      <c r="I188" s="191" t="s">
        <v>26</v>
      </c>
      <c r="J188" s="200">
        <v>3976.8919599999999</v>
      </c>
      <c r="K188" s="191" t="s">
        <v>26</v>
      </c>
      <c r="L188" s="191" t="s">
        <v>26</v>
      </c>
      <c r="M188" s="209" t="s">
        <v>75</v>
      </c>
    </row>
    <row r="189" spans="1:13" ht="94.5" x14ac:dyDescent="0.25">
      <c r="A189" s="209">
        <v>175</v>
      </c>
      <c r="B189" s="40" t="s">
        <v>1111</v>
      </c>
      <c r="C189" s="40" t="s">
        <v>1991</v>
      </c>
      <c r="D189" s="209" t="s">
        <v>74</v>
      </c>
      <c r="E189" s="190">
        <v>1100</v>
      </c>
      <c r="F189" s="40" t="s">
        <v>1992</v>
      </c>
      <c r="G189" s="209" t="s">
        <v>1993</v>
      </c>
      <c r="H189" s="40" t="s">
        <v>1994</v>
      </c>
      <c r="I189" s="191" t="s">
        <v>26</v>
      </c>
      <c r="J189" s="200">
        <v>38.984000000000002</v>
      </c>
      <c r="K189" s="191" t="s">
        <v>26</v>
      </c>
      <c r="L189" s="191" t="s">
        <v>26</v>
      </c>
      <c r="M189" s="209" t="s">
        <v>75</v>
      </c>
    </row>
    <row r="190" spans="1:13" ht="63" x14ac:dyDescent="0.25">
      <c r="A190" s="209">
        <v>176</v>
      </c>
      <c r="B190" s="40" t="s">
        <v>1111</v>
      </c>
      <c r="C190" s="40" t="s">
        <v>1995</v>
      </c>
      <c r="D190" s="209" t="s">
        <v>74</v>
      </c>
      <c r="E190" s="190">
        <v>8</v>
      </c>
      <c r="F190" s="40" t="s">
        <v>1996</v>
      </c>
      <c r="G190" s="209" t="s">
        <v>1997</v>
      </c>
      <c r="H190" s="40" t="s">
        <v>1998</v>
      </c>
      <c r="I190" s="191" t="s">
        <v>26</v>
      </c>
      <c r="J190" s="200">
        <v>1.2999999999999999E-2</v>
      </c>
      <c r="K190" s="209"/>
      <c r="L190" s="209"/>
      <c r="M190" s="209"/>
    </row>
    <row r="191" spans="1:13" ht="94.5" x14ac:dyDescent="0.25">
      <c r="A191" s="209">
        <v>177</v>
      </c>
      <c r="B191" s="40" t="s">
        <v>1111</v>
      </c>
      <c r="C191" s="40" t="s">
        <v>1999</v>
      </c>
      <c r="D191" s="209" t="s">
        <v>74</v>
      </c>
      <c r="E191" s="190">
        <v>1062</v>
      </c>
      <c r="F191" s="40" t="s">
        <v>2000</v>
      </c>
      <c r="G191" s="209" t="s">
        <v>2001</v>
      </c>
      <c r="H191" s="40" t="s">
        <v>2002</v>
      </c>
      <c r="I191" s="191" t="s">
        <v>26</v>
      </c>
      <c r="J191" s="200">
        <v>37.64</v>
      </c>
      <c r="K191" s="191" t="s">
        <v>26</v>
      </c>
      <c r="L191" s="191" t="s">
        <v>26</v>
      </c>
      <c r="M191" s="209" t="s">
        <v>75</v>
      </c>
    </row>
    <row r="192" spans="1:13" ht="94.5" x14ac:dyDescent="0.25">
      <c r="A192" s="209">
        <v>178</v>
      </c>
      <c r="B192" s="40" t="s">
        <v>1111</v>
      </c>
      <c r="C192" s="40" t="s">
        <v>2003</v>
      </c>
      <c r="D192" s="209" t="s">
        <v>74</v>
      </c>
      <c r="E192" s="190">
        <v>42073</v>
      </c>
      <c r="F192" s="40" t="s">
        <v>2004</v>
      </c>
      <c r="G192" s="209" t="s">
        <v>2005</v>
      </c>
      <c r="H192" s="40" t="s">
        <v>2006</v>
      </c>
      <c r="I192" s="191" t="s">
        <v>26</v>
      </c>
      <c r="J192" s="200">
        <v>42699.887000000002</v>
      </c>
      <c r="K192" s="191" t="s">
        <v>26</v>
      </c>
      <c r="L192" s="191" t="s">
        <v>26</v>
      </c>
      <c r="M192" s="209" t="s">
        <v>75</v>
      </c>
    </row>
    <row r="193" spans="1:13" ht="141.75" x14ac:dyDescent="0.25">
      <c r="A193" s="209">
        <v>179</v>
      </c>
      <c r="B193" s="40" t="s">
        <v>1111</v>
      </c>
      <c r="C193" s="40" t="s">
        <v>2007</v>
      </c>
      <c r="D193" s="209" t="s">
        <v>74</v>
      </c>
      <c r="E193" s="190">
        <v>721800</v>
      </c>
      <c r="F193" s="40" t="s">
        <v>2008</v>
      </c>
      <c r="G193" s="209" t="s">
        <v>2009</v>
      </c>
      <c r="H193" s="40" t="s">
        <v>2010</v>
      </c>
      <c r="I193" s="191" t="s">
        <v>26</v>
      </c>
      <c r="J193" s="200">
        <v>3789.45</v>
      </c>
      <c r="K193" s="191" t="s">
        <v>26</v>
      </c>
      <c r="L193" s="191" t="s">
        <v>26</v>
      </c>
      <c r="M193" s="209" t="s">
        <v>75</v>
      </c>
    </row>
    <row r="194" spans="1:13" ht="94.5" x14ac:dyDescent="0.25">
      <c r="A194" s="209">
        <v>180</v>
      </c>
      <c r="B194" s="40" t="s">
        <v>1111</v>
      </c>
      <c r="C194" s="40" t="s">
        <v>2003</v>
      </c>
      <c r="D194" s="209" t="s">
        <v>74</v>
      </c>
      <c r="E194" s="190">
        <v>892</v>
      </c>
      <c r="F194" s="40" t="s">
        <v>2011</v>
      </c>
      <c r="G194" s="209" t="s">
        <v>2012</v>
      </c>
      <c r="H194" s="40" t="s">
        <v>2006</v>
      </c>
      <c r="I194" s="191" t="s">
        <v>26</v>
      </c>
      <c r="J194" s="200">
        <v>905.29</v>
      </c>
      <c r="K194" s="191" t="s">
        <v>26</v>
      </c>
      <c r="L194" s="191" t="s">
        <v>26</v>
      </c>
      <c r="M194" s="209" t="s">
        <v>75</v>
      </c>
    </row>
    <row r="195" spans="1:13" ht="94.5" x14ac:dyDescent="0.25">
      <c r="A195" s="209">
        <v>181</v>
      </c>
      <c r="B195" s="40" t="s">
        <v>1111</v>
      </c>
      <c r="C195" s="40" t="s">
        <v>2013</v>
      </c>
      <c r="D195" s="209" t="s">
        <v>74</v>
      </c>
      <c r="E195" s="190">
        <v>1800.18</v>
      </c>
      <c r="F195" s="40" t="s">
        <v>2014</v>
      </c>
      <c r="G195" s="209" t="s">
        <v>2015</v>
      </c>
      <c r="H195" s="40" t="s">
        <v>2016</v>
      </c>
      <c r="I195" s="191" t="s">
        <v>26</v>
      </c>
      <c r="J195" s="200">
        <v>47.271999999999998</v>
      </c>
      <c r="K195" s="191" t="s">
        <v>26</v>
      </c>
      <c r="L195" s="191" t="s">
        <v>26</v>
      </c>
      <c r="M195" s="209" t="s">
        <v>75</v>
      </c>
    </row>
    <row r="196" spans="1:13" ht="15.75" x14ac:dyDescent="0.25">
      <c r="A196" s="213"/>
      <c r="B196" s="213" t="s">
        <v>24</v>
      </c>
      <c r="C196" s="213"/>
      <c r="D196" s="213" t="s">
        <v>74</v>
      </c>
      <c r="E196" s="192">
        <f t="shared" ref="E196:I196" si="0">SUM(E5:E195)</f>
        <v>477210795.18000001</v>
      </c>
      <c r="F196" s="192">
        <f t="shared" si="0"/>
        <v>0</v>
      </c>
      <c r="G196" s="192">
        <f t="shared" si="0"/>
        <v>0</v>
      </c>
      <c r="H196" s="192">
        <f t="shared" si="0"/>
        <v>0</v>
      </c>
      <c r="I196" s="192">
        <f t="shared" si="0"/>
        <v>0</v>
      </c>
      <c r="J196" s="192">
        <f>SUM(J5:J195)</f>
        <v>2766876.5374570731</v>
      </c>
      <c r="K196" s="69">
        <f>SUM(K172:K188)</f>
        <v>0</v>
      </c>
      <c r="L196" s="69">
        <f>SUM(L172:L188)</f>
        <v>0</v>
      </c>
      <c r="M196" s="213"/>
    </row>
  </sheetData>
  <mergeCells count="26">
    <mergeCell ref="A1:L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J18:J26"/>
    <mergeCell ref="K2:K3"/>
    <mergeCell ref="L2:L3"/>
    <mergeCell ref="M2:M3"/>
    <mergeCell ref="J38:J40"/>
    <mergeCell ref="K38:K40"/>
    <mergeCell ref="A18:A26"/>
    <mergeCell ref="B18:B26"/>
    <mergeCell ref="C18:C26"/>
    <mergeCell ref="D18:D26"/>
    <mergeCell ref="E18:E26"/>
    <mergeCell ref="B38:B40"/>
    <mergeCell ref="C38:C40"/>
    <mergeCell ref="D38:D40"/>
    <mergeCell ref="E38:E40"/>
    <mergeCell ref="A38:A40"/>
  </mergeCells>
  <pageMargins left="0.23622047244094491" right="0.23622047244094491" top="0.39370078740157483" bottom="0.39370078740157483" header="0.31496062992125984" footer="0.31496062992125984"/>
  <pageSetup paperSize="9" scale="3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73"/>
  <sheetViews>
    <sheetView view="pageBreakPreview" zoomScale="80" zoomScaleNormal="90" zoomScaleSheetLayoutView="80" workbookViewId="0">
      <pane ySplit="2" topLeftCell="A54" activePane="bottomLeft" state="frozen"/>
      <selection pane="bottomLeft" activeCell="G78" sqref="G78"/>
    </sheetView>
  </sheetViews>
  <sheetFormatPr defaultColWidth="9.140625" defaultRowHeight="15.75" x14ac:dyDescent="0.25"/>
  <cols>
    <col min="1" max="1" width="6.28515625" style="532" customWidth="1"/>
    <col min="2" max="2" width="34.85546875" style="481" customWidth="1"/>
    <col min="3" max="3" width="34.28515625" style="481" customWidth="1"/>
    <col min="4" max="4" width="16.140625" style="536" customWidth="1"/>
    <col min="5" max="5" width="34" style="530" customWidth="1"/>
    <col min="6" max="6" width="13.140625" style="536" customWidth="1"/>
    <col min="7" max="7" width="23.7109375" style="530" customWidth="1"/>
    <col min="8" max="8" width="30.42578125" style="530" customWidth="1"/>
    <col min="9" max="16384" width="9.140625" style="532"/>
  </cols>
  <sheetData>
    <row r="1" spans="1:8" ht="28.15" customHeight="1" x14ac:dyDescent="0.25">
      <c r="A1" s="1024" t="s">
        <v>2997</v>
      </c>
      <c r="B1" s="1024"/>
      <c r="C1" s="1024"/>
      <c r="D1" s="1024"/>
      <c r="E1" s="1024"/>
      <c r="F1" s="1024"/>
      <c r="G1" s="1024"/>
      <c r="H1" s="1024"/>
    </row>
    <row r="2" spans="1:8" s="611" customFormat="1" ht="42.75" x14ac:dyDescent="0.25">
      <c r="A2" s="537" t="s">
        <v>55</v>
      </c>
      <c r="B2" s="537" t="s">
        <v>66</v>
      </c>
      <c r="C2" s="537" t="s">
        <v>64</v>
      </c>
      <c r="D2" s="497" t="s">
        <v>69</v>
      </c>
      <c r="E2" s="537" t="s">
        <v>574</v>
      </c>
      <c r="F2" s="497" t="s">
        <v>2255</v>
      </c>
      <c r="G2" s="537" t="s">
        <v>67</v>
      </c>
      <c r="H2" s="537" t="s">
        <v>68</v>
      </c>
    </row>
    <row r="3" spans="1:8" s="610" customFormat="1" x14ac:dyDescent="0.25">
      <c r="A3" s="633">
        <v>1</v>
      </c>
      <c r="B3" s="634">
        <v>2</v>
      </c>
      <c r="C3" s="635">
        <v>3</v>
      </c>
      <c r="D3" s="634">
        <v>4</v>
      </c>
      <c r="E3" s="636">
        <v>5</v>
      </c>
      <c r="F3" s="634">
        <v>6</v>
      </c>
      <c r="G3" s="636">
        <v>8</v>
      </c>
      <c r="H3" s="636">
        <v>9</v>
      </c>
    </row>
    <row r="4" spans="1:8" s="610" customFormat="1" ht="45.6" customHeight="1" x14ac:dyDescent="0.25">
      <c r="A4" s="633">
        <v>1</v>
      </c>
      <c r="B4" s="658" t="s">
        <v>3096</v>
      </c>
      <c r="C4" s="658" t="s">
        <v>3005</v>
      </c>
      <c r="D4" s="634">
        <v>201.2</v>
      </c>
      <c r="E4" s="636" t="s">
        <v>3014</v>
      </c>
      <c r="F4" s="634">
        <v>32.159999999999997</v>
      </c>
      <c r="G4" s="636" t="s">
        <v>3015</v>
      </c>
      <c r="H4" s="636" t="s">
        <v>2076</v>
      </c>
    </row>
    <row r="5" spans="1:8" s="610" customFormat="1" ht="68.45" customHeight="1" x14ac:dyDescent="0.25">
      <c r="A5" s="633">
        <v>2</v>
      </c>
      <c r="B5" s="658" t="s">
        <v>3097</v>
      </c>
      <c r="C5" s="658" t="s">
        <v>2046</v>
      </c>
      <c r="D5" s="648">
        <v>138.6</v>
      </c>
      <c r="E5" s="649" t="s">
        <v>3012</v>
      </c>
      <c r="F5" s="634">
        <v>274.06</v>
      </c>
      <c r="G5" s="636" t="s">
        <v>26</v>
      </c>
      <c r="H5" s="636" t="s">
        <v>26</v>
      </c>
    </row>
    <row r="6" spans="1:8" s="610" customFormat="1" ht="47.25" x14ac:dyDescent="0.25">
      <c r="A6" s="633">
        <v>3</v>
      </c>
      <c r="B6" s="660" t="s">
        <v>3098</v>
      </c>
      <c r="C6" s="660" t="s">
        <v>3106</v>
      </c>
      <c r="D6" s="639">
        <v>33.799999999999997</v>
      </c>
      <c r="E6" s="649" t="s">
        <v>3108</v>
      </c>
      <c r="F6" s="402">
        <v>1065.7</v>
      </c>
      <c r="G6" s="636" t="s">
        <v>3094</v>
      </c>
      <c r="H6" s="636" t="s">
        <v>3095</v>
      </c>
    </row>
    <row r="7" spans="1:8" s="610" customFormat="1" ht="47.25" x14ac:dyDescent="0.25">
      <c r="A7" s="633">
        <v>4</v>
      </c>
      <c r="B7" s="620" t="s">
        <v>3107</v>
      </c>
      <c r="C7" s="657" t="s">
        <v>2425</v>
      </c>
      <c r="D7" s="609">
        <v>33.6</v>
      </c>
      <c r="E7" s="649" t="s">
        <v>3108</v>
      </c>
      <c r="F7" s="189">
        <v>1065.7</v>
      </c>
      <c r="G7" s="609" t="s">
        <v>3109</v>
      </c>
      <c r="H7" s="636" t="s">
        <v>3095</v>
      </c>
    </row>
    <row r="8" spans="1:8" s="610" customFormat="1" ht="47.25" x14ac:dyDescent="0.25">
      <c r="A8" s="633">
        <v>5</v>
      </c>
      <c r="B8" s="620" t="s">
        <v>3124</v>
      </c>
      <c r="C8" s="620" t="s">
        <v>3125</v>
      </c>
      <c r="D8" s="609">
        <v>256.8</v>
      </c>
      <c r="E8" s="620" t="s">
        <v>3883</v>
      </c>
      <c r="F8" s="637">
        <v>348</v>
      </c>
      <c r="G8" s="609" t="s">
        <v>3259</v>
      </c>
      <c r="H8" s="609" t="s">
        <v>3126</v>
      </c>
    </row>
    <row r="9" spans="1:8" s="610" customFormat="1" ht="47.25" x14ac:dyDescent="0.25">
      <c r="A9" s="633">
        <v>6</v>
      </c>
      <c r="B9" s="662" t="s">
        <v>3256</v>
      </c>
      <c r="C9" s="609" t="s">
        <v>3135</v>
      </c>
      <c r="D9" s="609">
        <v>21.8</v>
      </c>
      <c r="E9" s="620" t="s">
        <v>3258</v>
      </c>
      <c r="F9" s="609">
        <v>5.62</v>
      </c>
      <c r="G9" s="620" t="s">
        <v>3257</v>
      </c>
      <c r="H9" s="609" t="s">
        <v>3126</v>
      </c>
    </row>
    <row r="10" spans="1:8" s="610" customFormat="1" ht="47.25" x14ac:dyDescent="0.25">
      <c r="A10" s="633">
        <v>7</v>
      </c>
      <c r="B10" s="667" t="s">
        <v>3263</v>
      </c>
      <c r="C10" s="667" t="s">
        <v>3260</v>
      </c>
      <c r="D10" s="609">
        <v>34</v>
      </c>
      <c r="E10" s="620" t="s">
        <v>3261</v>
      </c>
      <c r="F10" s="609">
        <v>1065.7</v>
      </c>
      <c r="G10" s="620" t="s">
        <v>3262</v>
      </c>
      <c r="H10" s="636" t="s">
        <v>3095</v>
      </c>
    </row>
    <row r="11" spans="1:8" s="610" customFormat="1" ht="47.25" x14ac:dyDescent="0.25">
      <c r="A11" s="633">
        <v>8</v>
      </c>
      <c r="B11" s="667" t="s">
        <v>3265</v>
      </c>
      <c r="C11" s="664" t="s">
        <v>2814</v>
      </c>
      <c r="D11" s="665">
        <v>33.6</v>
      </c>
      <c r="E11" s="620" t="s">
        <v>3266</v>
      </c>
      <c r="F11" s="634">
        <v>964.9</v>
      </c>
      <c r="G11" s="636" t="s">
        <v>3325</v>
      </c>
      <c r="H11" s="636" t="s">
        <v>3095</v>
      </c>
    </row>
    <row r="12" spans="1:8" s="610" customFormat="1" ht="31.5" x14ac:dyDescent="0.25">
      <c r="A12" s="633">
        <v>9</v>
      </c>
      <c r="B12" s="510" t="s">
        <v>2916</v>
      </c>
      <c r="C12" s="635" t="s">
        <v>3326</v>
      </c>
      <c r="D12" s="634" t="s">
        <v>26</v>
      </c>
      <c r="E12" s="636" t="s">
        <v>3828</v>
      </c>
      <c r="F12" s="634" t="s">
        <v>26</v>
      </c>
      <c r="G12" s="714" t="s">
        <v>3344</v>
      </c>
      <c r="H12" s="636" t="s">
        <v>2076</v>
      </c>
    </row>
    <row r="13" spans="1:8" ht="31.5" x14ac:dyDescent="0.25">
      <c r="A13" s="633">
        <v>10</v>
      </c>
      <c r="B13" s="678" t="s">
        <v>2727</v>
      </c>
      <c r="C13" s="681" t="s">
        <v>2341</v>
      </c>
      <c r="D13" s="634" t="s">
        <v>26</v>
      </c>
      <c r="E13" s="636" t="s">
        <v>3828</v>
      </c>
      <c r="F13" s="680">
        <v>4350.9179999999997</v>
      </c>
      <c r="G13" s="636" t="s">
        <v>3015</v>
      </c>
      <c r="H13" s="636" t="s">
        <v>2076</v>
      </c>
    </row>
    <row r="14" spans="1:8" ht="94.5" x14ac:dyDescent="0.25">
      <c r="A14" s="633">
        <v>11</v>
      </c>
      <c r="B14" s="510" t="s">
        <v>2911</v>
      </c>
      <c r="C14" s="618" t="s">
        <v>2912</v>
      </c>
      <c r="D14" s="634" t="s">
        <v>26</v>
      </c>
      <c r="E14" s="636" t="s">
        <v>3828</v>
      </c>
      <c r="F14" s="619">
        <f>2600</f>
        <v>2600</v>
      </c>
      <c r="G14" s="714" t="s">
        <v>3344</v>
      </c>
      <c r="H14" s="636" t="s">
        <v>2076</v>
      </c>
    </row>
    <row r="15" spans="1:8" ht="63" x14ac:dyDescent="0.25">
      <c r="A15" s="633">
        <v>12</v>
      </c>
      <c r="B15" s="510" t="s">
        <v>2913</v>
      </c>
      <c r="C15" s="618" t="s">
        <v>2914</v>
      </c>
      <c r="D15" s="634" t="s">
        <v>26</v>
      </c>
      <c r="E15" s="636" t="s">
        <v>3828</v>
      </c>
      <c r="F15" s="619">
        <v>2610</v>
      </c>
      <c r="G15" s="714" t="s">
        <v>3345</v>
      </c>
      <c r="H15" s="636" t="s">
        <v>2076</v>
      </c>
    </row>
    <row r="16" spans="1:8" ht="63" x14ac:dyDescent="0.25">
      <c r="A16" s="633">
        <v>13</v>
      </c>
      <c r="B16" s="475" t="s">
        <v>2979</v>
      </c>
      <c r="C16" s="607" t="s">
        <v>2917</v>
      </c>
      <c r="D16" s="634" t="s">
        <v>26</v>
      </c>
      <c r="E16" s="636" t="s">
        <v>3852</v>
      </c>
      <c r="F16" s="619">
        <f>4000000/1000</f>
        <v>4000</v>
      </c>
      <c r="G16" s="714" t="s">
        <v>3346</v>
      </c>
      <c r="H16" s="636" t="s">
        <v>2076</v>
      </c>
    </row>
    <row r="17" spans="1:13" ht="47.25" x14ac:dyDescent="0.25">
      <c r="A17" s="633">
        <v>14</v>
      </c>
      <c r="B17" s="608" t="s">
        <v>2978</v>
      </c>
      <c r="C17" s="607" t="s">
        <v>2974</v>
      </c>
      <c r="D17" s="634" t="s">
        <v>26</v>
      </c>
      <c r="E17" s="636" t="s">
        <v>3852</v>
      </c>
      <c r="F17" s="556">
        <f>10124915.11/1000</f>
        <v>10124.91511</v>
      </c>
      <c r="G17" s="714" t="s">
        <v>3346</v>
      </c>
      <c r="H17" s="636" t="s">
        <v>2076</v>
      </c>
    </row>
    <row r="18" spans="1:13" ht="31.5" x14ac:dyDescent="0.25">
      <c r="A18" s="633">
        <v>15</v>
      </c>
      <c r="B18" s="475" t="s">
        <v>2976</v>
      </c>
      <c r="C18" s="607" t="s">
        <v>2917</v>
      </c>
      <c r="D18" s="634" t="s">
        <v>26</v>
      </c>
      <c r="E18" s="636" t="s">
        <v>3828</v>
      </c>
      <c r="F18" s="619">
        <f>113400/1000</f>
        <v>113.4</v>
      </c>
      <c r="G18" s="714" t="s">
        <v>3346</v>
      </c>
      <c r="H18" s="636" t="s">
        <v>2076</v>
      </c>
    </row>
    <row r="19" spans="1:13" ht="47.25" x14ac:dyDescent="0.25">
      <c r="A19" s="633">
        <v>16</v>
      </c>
      <c r="B19" s="475" t="s">
        <v>2977</v>
      </c>
      <c r="C19" s="607" t="s">
        <v>2975</v>
      </c>
      <c r="D19" s="634" t="s">
        <v>26</v>
      </c>
      <c r="E19" s="636" t="s">
        <v>3852</v>
      </c>
      <c r="F19" s="619">
        <f>2605304.89/1000</f>
        <v>2605.3048900000003</v>
      </c>
      <c r="G19" s="714" t="s">
        <v>3346</v>
      </c>
      <c r="H19" s="636" t="s">
        <v>2076</v>
      </c>
    </row>
    <row r="20" spans="1:13" ht="47.25" x14ac:dyDescent="0.25">
      <c r="A20" s="633">
        <v>17</v>
      </c>
      <c r="B20" s="534" t="s">
        <v>2633</v>
      </c>
      <c r="C20" s="687" t="s">
        <v>2721</v>
      </c>
      <c r="D20" s="634" t="s">
        <v>26</v>
      </c>
      <c r="E20" s="659" t="s">
        <v>3851</v>
      </c>
      <c r="F20" s="659">
        <v>810.44399999999996</v>
      </c>
      <c r="G20" s="714" t="s">
        <v>3515</v>
      </c>
      <c r="H20" s="636" t="s">
        <v>2076</v>
      </c>
    </row>
    <row r="21" spans="1:13" s="533" customFormat="1" ht="47.25" x14ac:dyDescent="0.25">
      <c r="A21" s="633">
        <v>18</v>
      </c>
      <c r="B21" s="668" t="s">
        <v>3347</v>
      </c>
      <c r="C21" s="681" t="s">
        <v>149</v>
      </c>
      <c r="D21" s="661">
        <v>343</v>
      </c>
      <c r="E21" s="620" t="s">
        <v>3516</v>
      </c>
      <c r="F21" s="680">
        <v>4482.1000000000004</v>
      </c>
      <c r="G21" s="714" t="s">
        <v>3348</v>
      </c>
      <c r="H21" s="714" t="s">
        <v>3126</v>
      </c>
      <c r="M21" s="678"/>
    </row>
    <row r="22" spans="1:13" s="533" customFormat="1" ht="31.5" x14ac:dyDescent="0.25">
      <c r="A22" s="633"/>
      <c r="B22" s="668" t="s">
        <v>65</v>
      </c>
      <c r="C22" s="875" t="s">
        <v>3875</v>
      </c>
      <c r="D22" s="876">
        <v>80.099999999999994</v>
      </c>
      <c r="E22" s="620" t="s">
        <v>3876</v>
      </c>
      <c r="F22" s="874">
        <v>391.1</v>
      </c>
      <c r="G22" s="873" t="s">
        <v>3877</v>
      </c>
      <c r="H22" s="873" t="s">
        <v>2076</v>
      </c>
      <c r="M22" s="878"/>
    </row>
    <row r="23" spans="1:13" s="533" customFormat="1" ht="47.25" x14ac:dyDescent="0.25">
      <c r="A23" s="633">
        <v>19</v>
      </c>
      <c r="B23" s="471" t="s">
        <v>3451</v>
      </c>
      <c r="C23" s="688" t="s">
        <v>3414</v>
      </c>
      <c r="D23" s="535">
        <v>29.3</v>
      </c>
      <c r="E23" s="689" t="s">
        <v>3517</v>
      </c>
      <c r="F23" s="535">
        <v>1125.74</v>
      </c>
      <c r="G23" s="509" t="s">
        <v>3523</v>
      </c>
      <c r="H23" s="714" t="s">
        <v>2076</v>
      </c>
    </row>
    <row r="24" spans="1:13" s="533" customFormat="1" ht="47.25" x14ac:dyDescent="0.25">
      <c r="A24" s="633">
        <v>20</v>
      </c>
      <c r="B24" s="471" t="s">
        <v>3452</v>
      </c>
      <c r="C24" s="688" t="s">
        <v>3408</v>
      </c>
      <c r="D24" s="535">
        <v>29</v>
      </c>
      <c r="E24" s="689" t="s">
        <v>3517</v>
      </c>
      <c r="F24" s="535">
        <v>1125.74</v>
      </c>
      <c r="G24" s="509" t="s">
        <v>3536</v>
      </c>
      <c r="H24" s="714" t="s">
        <v>2076</v>
      </c>
    </row>
    <row r="25" spans="1:13" s="533" customFormat="1" ht="47.25" x14ac:dyDescent="0.25">
      <c r="A25" s="633">
        <v>21</v>
      </c>
      <c r="B25" s="471" t="s">
        <v>3454</v>
      </c>
      <c r="C25" s="688" t="s">
        <v>3409</v>
      </c>
      <c r="D25" s="535">
        <v>29</v>
      </c>
      <c r="E25" s="689" t="s">
        <v>3517</v>
      </c>
      <c r="F25" s="535">
        <v>1125.74</v>
      </c>
      <c r="G25" s="509" t="s">
        <v>3557</v>
      </c>
      <c r="H25" s="714" t="s">
        <v>2076</v>
      </c>
    </row>
    <row r="26" spans="1:13" s="533" customFormat="1" ht="47.25" x14ac:dyDescent="0.25">
      <c r="A26" s="633">
        <v>22</v>
      </c>
      <c r="B26" s="471" t="s">
        <v>3456</v>
      </c>
      <c r="C26" s="688" t="s">
        <v>3410</v>
      </c>
      <c r="D26" s="535">
        <v>29.1</v>
      </c>
      <c r="E26" s="689" t="s">
        <v>3517</v>
      </c>
      <c r="F26" s="535">
        <v>1125.74</v>
      </c>
      <c r="G26" s="509" t="s">
        <v>3550</v>
      </c>
      <c r="H26" s="714" t="s">
        <v>2076</v>
      </c>
    </row>
    <row r="27" spans="1:13" s="533" customFormat="1" ht="47.25" x14ac:dyDescent="0.25">
      <c r="A27" s="633">
        <v>23</v>
      </c>
      <c r="B27" s="471" t="s">
        <v>3458</v>
      </c>
      <c r="C27" s="688" t="s">
        <v>3411</v>
      </c>
      <c r="D27" s="535">
        <v>29</v>
      </c>
      <c r="E27" s="689" t="s">
        <v>3517</v>
      </c>
      <c r="F27" s="535">
        <v>1125.74</v>
      </c>
      <c r="G27" s="509" t="s">
        <v>3524</v>
      </c>
      <c r="H27" s="714" t="s">
        <v>2076</v>
      </c>
    </row>
    <row r="28" spans="1:13" s="533" customFormat="1" ht="47.25" x14ac:dyDescent="0.25">
      <c r="A28" s="633">
        <v>24</v>
      </c>
      <c r="B28" s="471" t="s">
        <v>3459</v>
      </c>
      <c r="C28" s="688" t="s">
        <v>3412</v>
      </c>
      <c r="D28" s="535">
        <v>29.1</v>
      </c>
      <c r="E28" s="689" t="s">
        <v>3517</v>
      </c>
      <c r="F28" s="535">
        <v>1125.74</v>
      </c>
      <c r="G28" s="509" t="s">
        <v>3553</v>
      </c>
      <c r="H28" s="714" t="s">
        <v>2076</v>
      </c>
    </row>
    <row r="29" spans="1:13" s="533" customFormat="1" ht="47.25" x14ac:dyDescent="0.25">
      <c r="A29" s="633">
        <v>25</v>
      </c>
      <c r="B29" s="471" t="s">
        <v>3460</v>
      </c>
      <c r="C29" s="688" t="s">
        <v>3413</v>
      </c>
      <c r="D29" s="535">
        <v>29.1</v>
      </c>
      <c r="E29" s="689" t="s">
        <v>3517</v>
      </c>
      <c r="F29" s="535">
        <v>1125.74</v>
      </c>
      <c r="G29" s="509" t="s">
        <v>3519</v>
      </c>
      <c r="H29" s="714" t="s">
        <v>2076</v>
      </c>
    </row>
    <row r="30" spans="1:13" s="533" customFormat="1" ht="47.25" x14ac:dyDescent="0.25">
      <c r="A30" s="633">
        <v>26</v>
      </c>
      <c r="B30" s="687" t="s">
        <v>3397</v>
      </c>
      <c r="C30" s="688" t="s">
        <v>3415</v>
      </c>
      <c r="D30" s="690">
        <v>43</v>
      </c>
      <c r="E30" s="689" t="s">
        <v>3517</v>
      </c>
      <c r="F30" s="691">
        <v>1346.867</v>
      </c>
      <c r="G30" s="509" t="s">
        <v>3520</v>
      </c>
      <c r="H30" s="714" t="s">
        <v>2076</v>
      </c>
    </row>
    <row r="31" spans="1:13" s="533" customFormat="1" ht="47.25" x14ac:dyDescent="0.25">
      <c r="A31" s="633">
        <v>27</v>
      </c>
      <c r="B31" s="687" t="s">
        <v>3463</v>
      </c>
      <c r="C31" s="688" t="s">
        <v>3416</v>
      </c>
      <c r="D31" s="690">
        <v>29.2</v>
      </c>
      <c r="E31" s="689" t="s">
        <v>3517</v>
      </c>
      <c r="F31" s="691">
        <v>1125.74</v>
      </c>
      <c r="G31" s="509" t="s">
        <v>3554</v>
      </c>
      <c r="H31" s="714" t="s">
        <v>2076</v>
      </c>
    </row>
    <row r="32" spans="1:13" s="533" customFormat="1" ht="47.25" x14ac:dyDescent="0.25">
      <c r="A32" s="633">
        <v>28</v>
      </c>
      <c r="B32" s="687" t="s">
        <v>3465</v>
      </c>
      <c r="C32" s="688" t="s">
        <v>3417</v>
      </c>
      <c r="D32" s="690">
        <v>28.6</v>
      </c>
      <c r="E32" s="689" t="s">
        <v>3517</v>
      </c>
      <c r="F32" s="691">
        <v>1125.74</v>
      </c>
      <c r="G32" s="509" t="s">
        <v>3543</v>
      </c>
      <c r="H32" s="714" t="s">
        <v>2076</v>
      </c>
    </row>
    <row r="33" spans="1:8" s="533" customFormat="1" ht="47.25" x14ac:dyDescent="0.25">
      <c r="A33" s="633">
        <v>29</v>
      </c>
      <c r="B33" s="687" t="s">
        <v>3466</v>
      </c>
      <c r="C33" s="688" t="s">
        <v>3418</v>
      </c>
      <c r="D33" s="690">
        <v>29</v>
      </c>
      <c r="E33" s="689" t="s">
        <v>3517</v>
      </c>
      <c r="F33" s="691">
        <v>1125.74</v>
      </c>
      <c r="G33" s="509" t="s">
        <v>3526</v>
      </c>
      <c r="H33" s="714" t="s">
        <v>2076</v>
      </c>
    </row>
    <row r="34" spans="1:8" s="533" customFormat="1" ht="47.25" x14ac:dyDescent="0.25">
      <c r="A34" s="633">
        <v>30</v>
      </c>
      <c r="B34" s="687" t="s">
        <v>3467</v>
      </c>
      <c r="C34" s="688" t="s">
        <v>3419</v>
      </c>
      <c r="D34" s="690">
        <v>28.8</v>
      </c>
      <c r="E34" s="689" t="s">
        <v>3517</v>
      </c>
      <c r="F34" s="691">
        <v>1125.74</v>
      </c>
      <c r="G34" s="509" t="s">
        <v>3538</v>
      </c>
      <c r="H34" s="714" t="s">
        <v>2076</v>
      </c>
    </row>
    <row r="35" spans="1:8" s="533" customFormat="1" ht="47.25" x14ac:dyDescent="0.25">
      <c r="A35" s="633">
        <v>31</v>
      </c>
      <c r="B35" s="687" t="s">
        <v>3468</v>
      </c>
      <c r="C35" s="688" t="s">
        <v>3420</v>
      </c>
      <c r="D35" s="690">
        <v>29</v>
      </c>
      <c r="E35" s="689" t="s">
        <v>3517</v>
      </c>
      <c r="F35" s="691">
        <v>1125.74</v>
      </c>
      <c r="G35" s="509" t="s">
        <v>3545</v>
      </c>
      <c r="H35" s="714" t="s">
        <v>2076</v>
      </c>
    </row>
    <row r="36" spans="1:8" ht="47.25" x14ac:dyDescent="0.25">
      <c r="A36" s="633">
        <v>32</v>
      </c>
      <c r="B36" s="687" t="s">
        <v>3469</v>
      </c>
      <c r="C36" s="688" t="s">
        <v>3421</v>
      </c>
      <c r="D36" s="690">
        <v>28.7</v>
      </c>
      <c r="E36" s="689" t="s">
        <v>3517</v>
      </c>
      <c r="F36" s="691">
        <v>1125.74</v>
      </c>
      <c r="G36" s="714" t="s">
        <v>3534</v>
      </c>
      <c r="H36" s="714" t="s">
        <v>2076</v>
      </c>
    </row>
    <row r="37" spans="1:8" ht="47.25" x14ac:dyDescent="0.25">
      <c r="A37" s="633">
        <v>33</v>
      </c>
      <c r="B37" s="687" t="s">
        <v>3470</v>
      </c>
      <c r="C37" s="688" t="s">
        <v>3422</v>
      </c>
      <c r="D37" s="690">
        <v>28.8</v>
      </c>
      <c r="E37" s="689" t="s">
        <v>3517</v>
      </c>
      <c r="F37" s="691">
        <v>1125.74</v>
      </c>
      <c r="G37" s="714" t="s">
        <v>3521</v>
      </c>
      <c r="H37" s="714" t="s">
        <v>2076</v>
      </c>
    </row>
    <row r="38" spans="1:8" ht="47.25" x14ac:dyDescent="0.25">
      <c r="A38" s="633">
        <v>34</v>
      </c>
      <c r="B38" s="687" t="s">
        <v>3471</v>
      </c>
      <c r="C38" s="688" t="s">
        <v>3423</v>
      </c>
      <c r="D38" s="690">
        <v>29.4</v>
      </c>
      <c r="E38" s="689" t="s">
        <v>3517</v>
      </c>
      <c r="F38" s="691">
        <v>1125.74</v>
      </c>
      <c r="G38" s="714" t="s">
        <v>3558</v>
      </c>
      <c r="H38" s="714" t="s">
        <v>2076</v>
      </c>
    </row>
    <row r="39" spans="1:8" ht="47.25" x14ac:dyDescent="0.25">
      <c r="A39" s="633">
        <v>35</v>
      </c>
      <c r="B39" s="687" t="s">
        <v>3472</v>
      </c>
      <c r="C39" s="688" t="s">
        <v>3424</v>
      </c>
      <c r="D39" s="690">
        <v>29</v>
      </c>
      <c r="E39" s="689" t="s">
        <v>3517</v>
      </c>
      <c r="F39" s="691">
        <v>1354.9079999999999</v>
      </c>
      <c r="G39" s="714" t="s">
        <v>3552</v>
      </c>
      <c r="H39" s="714" t="s">
        <v>2076</v>
      </c>
    </row>
    <row r="40" spans="1:8" ht="47.25" x14ac:dyDescent="0.25">
      <c r="A40" s="633">
        <v>36</v>
      </c>
      <c r="B40" s="687" t="s">
        <v>3473</v>
      </c>
      <c r="C40" s="688" t="s">
        <v>3425</v>
      </c>
      <c r="D40" s="690">
        <v>29</v>
      </c>
      <c r="E40" s="689" t="s">
        <v>3517</v>
      </c>
      <c r="F40" s="691">
        <v>1125.74</v>
      </c>
      <c r="G40" s="714" t="s">
        <v>3530</v>
      </c>
      <c r="H40" s="714" t="s">
        <v>2076</v>
      </c>
    </row>
    <row r="41" spans="1:8" ht="47.25" x14ac:dyDescent="0.25">
      <c r="A41" s="633">
        <v>37</v>
      </c>
      <c r="B41" s="687" t="s">
        <v>3474</v>
      </c>
      <c r="C41" s="688" t="s">
        <v>3426</v>
      </c>
      <c r="D41" s="690">
        <v>29.1</v>
      </c>
      <c r="E41" s="689" t="s">
        <v>3517</v>
      </c>
      <c r="F41" s="691">
        <v>1125.74</v>
      </c>
      <c r="G41" s="714" t="s">
        <v>3527</v>
      </c>
      <c r="H41" s="714" t="s">
        <v>2076</v>
      </c>
    </row>
    <row r="42" spans="1:8" ht="47.25" x14ac:dyDescent="0.25">
      <c r="A42" s="633">
        <v>38</v>
      </c>
      <c r="B42" s="687" t="s">
        <v>3475</v>
      </c>
      <c r="C42" s="688" t="s">
        <v>3427</v>
      </c>
      <c r="D42" s="690">
        <v>28.7</v>
      </c>
      <c r="E42" s="689" t="s">
        <v>3517</v>
      </c>
      <c r="F42" s="691">
        <v>1125.74</v>
      </c>
      <c r="G42" s="714" t="s">
        <v>3528</v>
      </c>
      <c r="H42" s="714" t="s">
        <v>2076</v>
      </c>
    </row>
    <row r="43" spans="1:8" ht="47.25" x14ac:dyDescent="0.25">
      <c r="A43" s="633">
        <v>39</v>
      </c>
      <c r="B43" s="687" t="s">
        <v>3476</v>
      </c>
      <c r="C43" s="688" t="s">
        <v>3428</v>
      </c>
      <c r="D43" s="690">
        <v>28.5</v>
      </c>
      <c r="E43" s="689" t="s">
        <v>3517</v>
      </c>
      <c r="F43" s="691">
        <v>1125.74</v>
      </c>
      <c r="G43" s="714" t="s">
        <v>3522</v>
      </c>
      <c r="H43" s="714" t="s">
        <v>2076</v>
      </c>
    </row>
    <row r="44" spans="1:8" ht="47.25" x14ac:dyDescent="0.25">
      <c r="A44" s="633">
        <v>40</v>
      </c>
      <c r="B44" s="687" t="s">
        <v>3477</v>
      </c>
      <c r="C44" s="688" t="s">
        <v>3429</v>
      </c>
      <c r="D44" s="690">
        <v>28.6</v>
      </c>
      <c r="E44" s="689" t="s">
        <v>3517</v>
      </c>
      <c r="F44" s="691">
        <v>1125.74</v>
      </c>
      <c r="G44" s="714" t="s">
        <v>3535</v>
      </c>
      <c r="H44" s="714" t="s">
        <v>2076</v>
      </c>
    </row>
    <row r="45" spans="1:8" ht="47.25" x14ac:dyDescent="0.25">
      <c r="A45" s="633">
        <v>41</v>
      </c>
      <c r="B45" s="687" t="s">
        <v>3478</v>
      </c>
      <c r="C45" s="688" t="s">
        <v>3430</v>
      </c>
      <c r="D45" s="690">
        <v>28.3</v>
      </c>
      <c r="E45" s="689" t="s">
        <v>3517</v>
      </c>
      <c r="F45" s="691">
        <v>1125.74</v>
      </c>
      <c r="G45" s="714" t="s">
        <v>3544</v>
      </c>
      <c r="H45" s="714" t="s">
        <v>2076</v>
      </c>
    </row>
    <row r="46" spans="1:8" ht="47.25" x14ac:dyDescent="0.25">
      <c r="A46" s="633">
        <v>42</v>
      </c>
      <c r="B46" s="687" t="s">
        <v>3479</v>
      </c>
      <c r="C46" s="688" t="s">
        <v>3431</v>
      </c>
      <c r="D46" s="690">
        <v>28.7</v>
      </c>
      <c r="E46" s="689" t="s">
        <v>3517</v>
      </c>
      <c r="F46" s="691">
        <v>1125.74</v>
      </c>
      <c r="G46" s="714" t="s">
        <v>3547</v>
      </c>
      <c r="H46" s="714" t="s">
        <v>2076</v>
      </c>
    </row>
    <row r="47" spans="1:8" ht="47.25" x14ac:dyDescent="0.25">
      <c r="A47" s="633">
        <v>43</v>
      </c>
      <c r="B47" s="687" t="s">
        <v>3480</v>
      </c>
      <c r="C47" s="688" t="s">
        <v>3432</v>
      </c>
      <c r="D47" s="690">
        <v>28.5</v>
      </c>
      <c r="E47" s="689" t="s">
        <v>3517</v>
      </c>
      <c r="F47" s="691">
        <v>1125.74</v>
      </c>
      <c r="G47" s="714" t="s">
        <v>3541</v>
      </c>
      <c r="H47" s="714" t="s">
        <v>2076</v>
      </c>
    </row>
    <row r="48" spans="1:8" ht="47.25" x14ac:dyDescent="0.25">
      <c r="A48" s="633">
        <v>44</v>
      </c>
      <c r="B48" s="687" t="s">
        <v>3453</v>
      </c>
      <c r="C48" s="688" t="s">
        <v>3433</v>
      </c>
      <c r="D48" s="690">
        <v>28.6</v>
      </c>
      <c r="E48" s="689" t="s">
        <v>3517</v>
      </c>
      <c r="F48" s="691">
        <v>1125.74</v>
      </c>
      <c r="G48" s="714" t="s">
        <v>3531</v>
      </c>
      <c r="H48" s="714" t="s">
        <v>2076</v>
      </c>
    </row>
    <row r="49" spans="1:8" ht="47.25" x14ac:dyDescent="0.25">
      <c r="A49" s="633">
        <v>45</v>
      </c>
      <c r="B49" s="687" t="s">
        <v>3481</v>
      </c>
      <c r="C49" s="688" t="s">
        <v>3434</v>
      </c>
      <c r="D49" s="690">
        <v>28.8</v>
      </c>
      <c r="E49" s="689" t="s">
        <v>3517</v>
      </c>
      <c r="F49" s="691">
        <v>1125.74</v>
      </c>
      <c r="G49" s="714" t="s">
        <v>3525</v>
      </c>
      <c r="H49" s="714" t="s">
        <v>2076</v>
      </c>
    </row>
    <row r="50" spans="1:8" ht="47.25" x14ac:dyDescent="0.25">
      <c r="A50" s="633">
        <v>46</v>
      </c>
      <c r="B50" s="687" t="s">
        <v>3482</v>
      </c>
      <c r="C50" s="688" t="s">
        <v>3435</v>
      </c>
      <c r="D50" s="690">
        <v>47.8</v>
      </c>
      <c r="E50" s="689" t="s">
        <v>3517</v>
      </c>
      <c r="F50" s="691">
        <v>1439.3389999999999</v>
      </c>
      <c r="G50" s="714" t="s">
        <v>3537</v>
      </c>
      <c r="H50" s="714" t="s">
        <v>2076</v>
      </c>
    </row>
    <row r="51" spans="1:8" ht="47.25" x14ac:dyDescent="0.25">
      <c r="A51" s="633">
        <v>47</v>
      </c>
      <c r="B51" s="687" t="s">
        <v>3483</v>
      </c>
      <c r="C51" s="688" t="s">
        <v>3436</v>
      </c>
      <c r="D51" s="690">
        <v>28.7</v>
      </c>
      <c r="E51" s="689" t="s">
        <v>3517</v>
      </c>
      <c r="F51" s="691">
        <v>1125.74</v>
      </c>
      <c r="G51" s="714" t="s">
        <v>3518</v>
      </c>
      <c r="H51" s="714" t="s">
        <v>2076</v>
      </c>
    </row>
    <row r="52" spans="1:8" ht="47.25" x14ac:dyDescent="0.25">
      <c r="A52" s="633">
        <v>48</v>
      </c>
      <c r="B52" s="687" t="s">
        <v>3484</v>
      </c>
      <c r="C52" s="688" t="s">
        <v>3437</v>
      </c>
      <c r="D52" s="690">
        <v>28.9</v>
      </c>
      <c r="E52" s="689" t="s">
        <v>3517</v>
      </c>
      <c r="F52" s="691">
        <v>1125.74</v>
      </c>
      <c r="G52" s="714" t="s">
        <v>3540</v>
      </c>
      <c r="H52" s="714" t="s">
        <v>2076</v>
      </c>
    </row>
    <row r="53" spans="1:8" ht="47.25" x14ac:dyDescent="0.25">
      <c r="A53" s="633">
        <v>49</v>
      </c>
      <c r="B53" s="687" t="s">
        <v>3485</v>
      </c>
      <c r="C53" s="688" t="s">
        <v>3438</v>
      </c>
      <c r="D53" s="690">
        <v>29.2</v>
      </c>
      <c r="E53" s="689" t="s">
        <v>3517</v>
      </c>
      <c r="F53" s="691">
        <v>1125.74</v>
      </c>
      <c r="G53" s="714" t="s">
        <v>3548</v>
      </c>
      <c r="H53" s="714" t="s">
        <v>2076</v>
      </c>
    </row>
    <row r="54" spans="1:8" ht="47.25" x14ac:dyDescent="0.25">
      <c r="A54" s="633">
        <v>50</v>
      </c>
      <c r="B54" s="689" t="s">
        <v>3487</v>
      </c>
      <c r="C54" s="688" t="s">
        <v>3439</v>
      </c>
      <c r="D54" s="690">
        <v>28.9</v>
      </c>
      <c r="E54" s="689" t="s">
        <v>3517</v>
      </c>
      <c r="F54" s="691">
        <v>1125.74</v>
      </c>
      <c r="G54" s="714" t="s">
        <v>3539</v>
      </c>
      <c r="H54" s="714" t="s">
        <v>2076</v>
      </c>
    </row>
    <row r="55" spans="1:8" ht="47.25" x14ac:dyDescent="0.25">
      <c r="A55" s="633">
        <v>51</v>
      </c>
      <c r="B55" s="689" t="s">
        <v>3489</v>
      </c>
      <c r="C55" s="688" t="s">
        <v>3440</v>
      </c>
      <c r="D55" s="690">
        <v>29.2</v>
      </c>
      <c r="E55" s="689" t="s">
        <v>3517</v>
      </c>
      <c r="F55" s="691">
        <v>1125.74</v>
      </c>
      <c r="G55" s="714" t="s">
        <v>3542</v>
      </c>
      <c r="H55" s="714" t="s">
        <v>2076</v>
      </c>
    </row>
    <row r="56" spans="1:8" ht="47.25" x14ac:dyDescent="0.25">
      <c r="A56" s="633">
        <v>52</v>
      </c>
      <c r="B56" s="689" t="s">
        <v>3491</v>
      </c>
      <c r="C56" s="688" t="s">
        <v>3441</v>
      </c>
      <c r="D56" s="690">
        <v>29.5</v>
      </c>
      <c r="E56" s="689" t="s">
        <v>3517</v>
      </c>
      <c r="F56" s="691">
        <v>1125.74</v>
      </c>
      <c r="G56" s="714" t="s">
        <v>3549</v>
      </c>
      <c r="H56" s="714" t="s">
        <v>2076</v>
      </c>
    </row>
    <row r="57" spans="1:8" ht="47.25" x14ac:dyDescent="0.25">
      <c r="A57" s="633">
        <v>53</v>
      </c>
      <c r="B57" s="689" t="s">
        <v>3492</v>
      </c>
      <c r="C57" s="688" t="s">
        <v>3442</v>
      </c>
      <c r="D57" s="690">
        <v>47.5</v>
      </c>
      <c r="E57" s="689" t="s">
        <v>3517</v>
      </c>
      <c r="F57" s="691">
        <v>1366.97</v>
      </c>
      <c r="G57" s="714" t="s">
        <v>3555</v>
      </c>
      <c r="H57" s="714" t="s">
        <v>2076</v>
      </c>
    </row>
    <row r="58" spans="1:8" ht="47.25" x14ac:dyDescent="0.25">
      <c r="A58" s="633">
        <v>54</v>
      </c>
      <c r="B58" s="689" t="s">
        <v>3494</v>
      </c>
      <c r="C58" s="688" t="s">
        <v>3443</v>
      </c>
      <c r="D58" s="690">
        <v>29.7</v>
      </c>
      <c r="E58" s="689" t="s">
        <v>3517</v>
      </c>
      <c r="F58" s="691">
        <v>1125.74</v>
      </c>
      <c r="G58" s="714" t="s">
        <v>3532</v>
      </c>
      <c r="H58" s="714" t="s">
        <v>2076</v>
      </c>
    </row>
    <row r="59" spans="1:8" ht="47.25" x14ac:dyDescent="0.25">
      <c r="A59" s="633">
        <v>55</v>
      </c>
      <c r="B59" s="689" t="s">
        <v>3495</v>
      </c>
      <c r="C59" s="688" t="s">
        <v>3444</v>
      </c>
      <c r="D59" s="690">
        <v>29.2</v>
      </c>
      <c r="E59" s="689" t="s">
        <v>3517</v>
      </c>
      <c r="F59" s="691">
        <v>1125.74</v>
      </c>
      <c r="G59" s="714" t="s">
        <v>3559</v>
      </c>
      <c r="H59" s="714" t="s">
        <v>2076</v>
      </c>
    </row>
    <row r="60" spans="1:8" ht="47.25" x14ac:dyDescent="0.25">
      <c r="A60" s="633">
        <v>56</v>
      </c>
      <c r="B60" s="689" t="s">
        <v>3496</v>
      </c>
      <c r="C60" s="688" t="s">
        <v>3445</v>
      </c>
      <c r="D60" s="690">
        <v>28.8</v>
      </c>
      <c r="E60" s="689" t="s">
        <v>3517</v>
      </c>
      <c r="F60" s="691">
        <v>1125.74</v>
      </c>
      <c r="G60" s="714" t="s">
        <v>3529</v>
      </c>
      <c r="H60" s="714" t="s">
        <v>2076</v>
      </c>
    </row>
    <row r="61" spans="1:8" ht="47.25" x14ac:dyDescent="0.25">
      <c r="A61" s="633">
        <v>57</v>
      </c>
      <c r="B61" s="689" t="s">
        <v>3498</v>
      </c>
      <c r="C61" s="688" t="s">
        <v>3446</v>
      </c>
      <c r="D61" s="690">
        <v>29</v>
      </c>
      <c r="E61" s="689" t="s">
        <v>3517</v>
      </c>
      <c r="F61" s="691">
        <v>1125.74</v>
      </c>
      <c r="G61" s="714" t="s">
        <v>3533</v>
      </c>
      <c r="H61" s="714" t="s">
        <v>2076</v>
      </c>
    </row>
    <row r="62" spans="1:8" ht="47.25" x14ac:dyDescent="0.25">
      <c r="A62" s="633">
        <v>58</v>
      </c>
      <c r="B62" s="689" t="s">
        <v>3499</v>
      </c>
      <c r="C62" s="688" t="s">
        <v>3447</v>
      </c>
      <c r="D62" s="690">
        <v>28.9</v>
      </c>
      <c r="E62" s="689" t="s">
        <v>3517</v>
      </c>
      <c r="F62" s="691">
        <v>1125.74</v>
      </c>
      <c r="G62" s="714" t="s">
        <v>3556</v>
      </c>
      <c r="H62" s="714" t="s">
        <v>2076</v>
      </c>
    </row>
    <row r="63" spans="1:8" ht="47.25" x14ac:dyDescent="0.25">
      <c r="A63" s="633">
        <v>59</v>
      </c>
      <c r="B63" s="689" t="s">
        <v>3501</v>
      </c>
      <c r="C63" s="688" t="s">
        <v>3448</v>
      </c>
      <c r="D63" s="690">
        <v>29.6</v>
      </c>
      <c r="E63" s="689" t="s">
        <v>3517</v>
      </c>
      <c r="F63" s="691">
        <v>1125.74</v>
      </c>
      <c r="G63" s="714" t="s">
        <v>3551</v>
      </c>
      <c r="H63" s="714" t="s">
        <v>2076</v>
      </c>
    </row>
    <row r="64" spans="1:8" ht="47.25" x14ac:dyDescent="0.25">
      <c r="A64" s="633">
        <v>60</v>
      </c>
      <c r="B64" s="689" t="s">
        <v>3503</v>
      </c>
      <c r="C64" s="688" t="s">
        <v>3449</v>
      </c>
      <c r="D64" s="535">
        <v>29.1</v>
      </c>
      <c r="E64" s="689" t="s">
        <v>3517</v>
      </c>
      <c r="F64" s="691">
        <v>1125.74</v>
      </c>
      <c r="G64" s="714" t="s">
        <v>3546</v>
      </c>
      <c r="H64" s="714" t="s">
        <v>2076</v>
      </c>
    </row>
    <row r="65" spans="1:8" ht="47.25" x14ac:dyDescent="0.25">
      <c r="A65" s="633">
        <v>61</v>
      </c>
      <c r="B65" s="689" t="s">
        <v>3504</v>
      </c>
      <c r="C65" s="688" t="s">
        <v>3462</v>
      </c>
      <c r="D65" s="535">
        <v>29.5</v>
      </c>
      <c r="E65" s="689" t="s">
        <v>3517</v>
      </c>
      <c r="F65" s="691">
        <v>1125.74</v>
      </c>
      <c r="G65" s="714" t="s">
        <v>3537</v>
      </c>
      <c r="H65" s="714" t="s">
        <v>2076</v>
      </c>
    </row>
    <row r="66" spans="1:8" ht="47.25" hidden="1" x14ac:dyDescent="0.25">
      <c r="A66" s="633">
        <v>62</v>
      </c>
      <c r="B66" s="689" t="s">
        <v>3505</v>
      </c>
      <c r="C66" s="687" t="s">
        <v>3342</v>
      </c>
      <c r="D66" s="535">
        <v>32.4</v>
      </c>
      <c r="E66" s="689" t="s">
        <v>3517</v>
      </c>
      <c r="F66" s="535">
        <v>1165.9449999999999</v>
      </c>
      <c r="G66" s="714" t="s">
        <v>3829</v>
      </c>
      <c r="H66" s="714" t="s">
        <v>2076</v>
      </c>
    </row>
    <row r="67" spans="1:8" ht="47.25" hidden="1" x14ac:dyDescent="0.25">
      <c r="A67" s="633">
        <v>63</v>
      </c>
      <c r="B67" s="689" t="s">
        <v>3506</v>
      </c>
      <c r="C67" s="687" t="s">
        <v>3341</v>
      </c>
      <c r="D67" s="535">
        <v>47.6</v>
      </c>
      <c r="E67" s="689" t="s">
        <v>3517</v>
      </c>
      <c r="F67" s="535">
        <v>1744.8969999999999</v>
      </c>
      <c r="G67" s="714" t="s">
        <v>3830</v>
      </c>
      <c r="H67" s="714" t="s">
        <v>2076</v>
      </c>
    </row>
    <row r="68" spans="1:8" ht="47.25" hidden="1" x14ac:dyDescent="0.25">
      <c r="A68" s="633">
        <v>64</v>
      </c>
      <c r="B68" s="689" t="s">
        <v>3507</v>
      </c>
      <c r="C68" s="687" t="s">
        <v>3508</v>
      </c>
      <c r="D68" s="535">
        <v>45.1</v>
      </c>
      <c r="E68" s="689" t="s">
        <v>3517</v>
      </c>
      <c r="F68" s="535">
        <v>1648.405</v>
      </c>
      <c r="G68" s="714" t="s">
        <v>3831</v>
      </c>
      <c r="H68" s="714" t="s">
        <v>2076</v>
      </c>
    </row>
    <row r="69" spans="1:8" ht="47.25" hidden="1" x14ac:dyDescent="0.25">
      <c r="A69" s="633">
        <v>65</v>
      </c>
      <c r="B69" s="689" t="s">
        <v>3510</v>
      </c>
      <c r="C69" s="687" t="s">
        <v>3509</v>
      </c>
      <c r="D69" s="535">
        <v>45.1</v>
      </c>
      <c r="E69" s="689" t="s">
        <v>3517</v>
      </c>
      <c r="F69" s="535">
        <v>1648.405</v>
      </c>
      <c r="G69" s="714" t="s">
        <v>3832</v>
      </c>
      <c r="H69" s="714" t="s">
        <v>2076</v>
      </c>
    </row>
    <row r="70" spans="1:8" ht="47.25" hidden="1" x14ac:dyDescent="0.25">
      <c r="A70" s="633">
        <v>66</v>
      </c>
      <c r="B70" s="689" t="s">
        <v>3511</v>
      </c>
      <c r="C70" s="687" t="s">
        <v>3336</v>
      </c>
      <c r="D70" s="535">
        <v>48</v>
      </c>
      <c r="E70" s="689" t="s">
        <v>3517</v>
      </c>
      <c r="F70" s="535">
        <v>1797.163</v>
      </c>
      <c r="G70" s="714" t="s">
        <v>3833</v>
      </c>
      <c r="H70" s="714" t="s">
        <v>2076</v>
      </c>
    </row>
    <row r="71" spans="1:8" ht="47.25" hidden="1" x14ac:dyDescent="0.25">
      <c r="A71" s="633">
        <v>67</v>
      </c>
      <c r="B71" s="689" t="s">
        <v>3512</v>
      </c>
      <c r="C71" s="687" t="s">
        <v>3335</v>
      </c>
      <c r="D71" s="535">
        <v>49.6</v>
      </c>
      <c r="E71" s="689" t="s">
        <v>3517</v>
      </c>
      <c r="F71" s="535">
        <v>1849.43</v>
      </c>
      <c r="G71" s="714" t="s">
        <v>3561</v>
      </c>
      <c r="H71" s="714" t="s">
        <v>2076</v>
      </c>
    </row>
    <row r="72" spans="1:8" ht="47.25" hidden="1" x14ac:dyDescent="0.25">
      <c r="A72" s="633">
        <v>68</v>
      </c>
      <c r="B72" s="689" t="s">
        <v>3513</v>
      </c>
      <c r="C72" s="687" t="s">
        <v>3337</v>
      </c>
      <c r="D72" s="535">
        <v>46.8</v>
      </c>
      <c r="E72" s="689" t="s">
        <v>3517</v>
      </c>
      <c r="F72" s="535">
        <v>1688.61</v>
      </c>
      <c r="G72" s="714" t="s">
        <v>3834</v>
      </c>
      <c r="H72" s="714" t="s">
        <v>2076</v>
      </c>
    </row>
    <row r="73" spans="1:8" ht="47.25" hidden="1" x14ac:dyDescent="0.25">
      <c r="A73" s="609">
        <v>69</v>
      </c>
      <c r="B73" s="689" t="s">
        <v>3514</v>
      </c>
      <c r="C73" s="687" t="s">
        <v>3338</v>
      </c>
      <c r="D73" s="535">
        <v>45.1</v>
      </c>
      <c r="E73" s="689" t="s">
        <v>3517</v>
      </c>
      <c r="F73" s="535">
        <v>1684.5889999999999</v>
      </c>
      <c r="G73" s="714" t="s">
        <v>3835</v>
      </c>
      <c r="H73" s="714" t="s">
        <v>2076</v>
      </c>
    </row>
  </sheetData>
  <mergeCells count="1">
    <mergeCell ref="A1:H1"/>
  </mergeCells>
  <pageMargins left="0.25" right="0.25" top="0.75" bottom="0.75" header="0.3" footer="0.3"/>
  <pageSetup paperSize="9" scale="48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9"/>
  <sheetViews>
    <sheetView view="pageBreakPreview" zoomScale="80" zoomScaleNormal="90" zoomScaleSheetLayoutView="80" workbookViewId="0">
      <selection activeCell="A2" sqref="A2:H79"/>
    </sheetView>
  </sheetViews>
  <sheetFormatPr defaultColWidth="9.140625" defaultRowHeight="15.75" x14ac:dyDescent="0.25"/>
  <cols>
    <col min="1" max="1" width="6.85546875" style="481" customWidth="1"/>
    <col min="2" max="2" width="36.28515625" style="481" customWidth="1"/>
    <col min="3" max="3" width="34.42578125" style="481" customWidth="1"/>
    <col min="4" max="4" width="33.140625" style="530" customWidth="1"/>
    <col min="5" max="5" width="16" style="481" customWidth="1"/>
    <col min="6" max="6" width="16.5703125" style="536" customWidth="1"/>
    <col min="7" max="7" width="21.42578125" style="536" customWidth="1"/>
    <col min="8" max="8" width="28.85546875" style="481" customWidth="1"/>
    <col min="9" max="9" width="14.28515625" style="481" hidden="1" customWidth="1"/>
    <col min="10" max="16384" width="9.140625" style="481"/>
  </cols>
  <sheetData>
    <row r="1" spans="1:9" ht="27" customHeight="1" x14ac:dyDescent="0.25">
      <c r="A1" s="1025" t="s">
        <v>2996</v>
      </c>
      <c r="B1" s="1025"/>
      <c r="C1" s="1025"/>
      <c r="D1" s="1025"/>
      <c r="E1" s="1025"/>
      <c r="F1" s="1025"/>
      <c r="G1" s="1025"/>
      <c r="H1" s="1025"/>
      <c r="I1" s="616"/>
    </row>
    <row r="2" spans="1:9" ht="39" customHeight="1" x14ac:dyDescent="0.25">
      <c r="A2" s="1026" t="s">
        <v>55</v>
      </c>
      <c r="B2" s="1026" t="s">
        <v>66</v>
      </c>
      <c r="C2" s="1026" t="s">
        <v>64</v>
      </c>
      <c r="D2" s="646" t="s">
        <v>3264</v>
      </c>
      <c r="E2" s="1026" t="s">
        <v>71</v>
      </c>
      <c r="F2" s="1028" t="s">
        <v>2667</v>
      </c>
      <c r="G2" s="1028" t="s">
        <v>72</v>
      </c>
      <c r="H2" s="1026" t="s">
        <v>1518</v>
      </c>
      <c r="I2" s="605"/>
    </row>
    <row r="3" spans="1:9" ht="25.15" customHeight="1" x14ac:dyDescent="0.25">
      <c r="A3" s="1027"/>
      <c r="B3" s="1027"/>
      <c r="C3" s="1027"/>
      <c r="D3" s="646" t="s">
        <v>70</v>
      </c>
      <c r="E3" s="1027"/>
      <c r="F3" s="1029"/>
      <c r="G3" s="1029"/>
      <c r="H3" s="1027"/>
      <c r="I3" s="606"/>
    </row>
    <row r="4" spans="1:9" s="528" customFormat="1" x14ac:dyDescent="0.25">
      <c r="A4" s="525">
        <v>1</v>
      </c>
      <c r="B4" s="652">
        <v>2</v>
      </c>
      <c r="C4" s="526">
        <v>3</v>
      </c>
      <c r="D4" s="527">
        <v>4</v>
      </c>
      <c r="E4" s="527">
        <v>5</v>
      </c>
      <c r="F4" s="650">
        <v>6</v>
      </c>
      <c r="G4" s="651">
        <v>7</v>
      </c>
      <c r="H4" s="527">
        <v>8</v>
      </c>
      <c r="I4" s="539">
        <v>9</v>
      </c>
    </row>
    <row r="5" spans="1:9" ht="45.75" customHeight="1" x14ac:dyDescent="0.25">
      <c r="A5" s="509">
        <v>1</v>
      </c>
      <c r="B5" s="655" t="s">
        <v>3269</v>
      </c>
      <c r="C5" s="655" t="s">
        <v>3270</v>
      </c>
      <c r="D5" s="647" t="s">
        <v>3273</v>
      </c>
      <c r="E5" s="554" t="s">
        <v>3274</v>
      </c>
      <c r="F5" s="191">
        <v>91.8</v>
      </c>
      <c r="G5" s="612">
        <v>56.34451</v>
      </c>
      <c r="H5" s="802" t="s">
        <v>2797</v>
      </c>
      <c r="I5" s="509"/>
    </row>
    <row r="6" spans="1:9" ht="45.75" customHeight="1" x14ac:dyDescent="0.25">
      <c r="A6" s="509">
        <v>2</v>
      </c>
      <c r="B6" s="655" t="s">
        <v>3271</v>
      </c>
      <c r="C6" s="663" t="s">
        <v>3270</v>
      </c>
      <c r="D6" s="666" t="s">
        <v>3273</v>
      </c>
      <c r="E6" s="554" t="s">
        <v>3274</v>
      </c>
      <c r="F6" s="191">
        <v>32.1</v>
      </c>
      <c r="G6" s="612">
        <v>14.25253</v>
      </c>
      <c r="H6" s="802" t="s">
        <v>2797</v>
      </c>
      <c r="I6" s="509"/>
    </row>
    <row r="7" spans="1:9" ht="45.75" customHeight="1" x14ac:dyDescent="0.25">
      <c r="A7" s="509">
        <v>3</v>
      </c>
      <c r="B7" s="655" t="s">
        <v>3272</v>
      </c>
      <c r="C7" s="663" t="s">
        <v>3270</v>
      </c>
      <c r="D7" s="666" t="s">
        <v>3273</v>
      </c>
      <c r="E7" s="554" t="s">
        <v>3274</v>
      </c>
      <c r="F7" s="555">
        <v>12</v>
      </c>
      <c r="G7" s="612">
        <v>5.4109299999999996</v>
      </c>
      <c r="H7" s="802" t="s">
        <v>2797</v>
      </c>
      <c r="I7" s="509"/>
    </row>
    <row r="8" spans="1:9" ht="47.25" x14ac:dyDescent="0.25">
      <c r="A8" s="509">
        <v>4</v>
      </c>
      <c r="B8" s="667" t="s">
        <v>3263</v>
      </c>
      <c r="C8" s="667" t="s">
        <v>3260</v>
      </c>
      <c r="D8" s="647" t="s">
        <v>3267</v>
      </c>
      <c r="E8" s="554" t="s">
        <v>3268</v>
      </c>
      <c r="F8" s="555">
        <v>34</v>
      </c>
      <c r="G8" s="612">
        <v>1515.327</v>
      </c>
      <c r="H8" s="802" t="s">
        <v>2797</v>
      </c>
      <c r="I8" s="509"/>
    </row>
    <row r="9" spans="1:9" ht="47.25" x14ac:dyDescent="0.25">
      <c r="A9" s="509">
        <v>5</v>
      </c>
      <c r="B9" s="471" t="s">
        <v>3392</v>
      </c>
      <c r="C9" s="686" t="s">
        <v>3100</v>
      </c>
      <c r="D9" s="688" t="s">
        <v>3406</v>
      </c>
      <c r="E9" s="554">
        <v>44284</v>
      </c>
      <c r="F9" s="555">
        <v>44.2</v>
      </c>
      <c r="G9" s="612">
        <v>1515.327</v>
      </c>
      <c r="H9" s="802" t="s">
        <v>2797</v>
      </c>
      <c r="I9" s="509"/>
    </row>
    <row r="10" spans="1:9" ht="47.25" x14ac:dyDescent="0.25">
      <c r="A10" s="509">
        <v>6</v>
      </c>
      <c r="B10" s="471" t="s">
        <v>3393</v>
      </c>
      <c r="C10" s="686" t="s">
        <v>3103</v>
      </c>
      <c r="D10" s="688" t="s">
        <v>3406</v>
      </c>
      <c r="E10" s="554">
        <v>44284</v>
      </c>
      <c r="F10" s="796">
        <v>43.1</v>
      </c>
      <c r="G10" s="612">
        <v>1515.327</v>
      </c>
      <c r="H10" s="802" t="s">
        <v>2797</v>
      </c>
      <c r="I10" s="509"/>
    </row>
    <row r="11" spans="1:9" ht="47.25" x14ac:dyDescent="0.25">
      <c r="A11" s="509">
        <v>7</v>
      </c>
      <c r="B11" s="471" t="s">
        <v>3394</v>
      </c>
      <c r="C11" s="686" t="s">
        <v>3110</v>
      </c>
      <c r="D11" s="688" t="s">
        <v>3405</v>
      </c>
      <c r="E11" s="476">
        <v>44347</v>
      </c>
      <c r="F11" s="796">
        <v>36.6</v>
      </c>
      <c r="G11" s="535">
        <v>1515.327</v>
      </c>
      <c r="H11" s="802" t="s">
        <v>2797</v>
      </c>
      <c r="I11" s="509"/>
    </row>
    <row r="12" spans="1:9" ht="47.25" x14ac:dyDescent="0.25">
      <c r="A12" s="509">
        <v>8</v>
      </c>
      <c r="B12" s="471" t="s">
        <v>3395</v>
      </c>
      <c r="C12" s="686" t="s">
        <v>3113</v>
      </c>
      <c r="D12" s="688" t="s">
        <v>3403</v>
      </c>
      <c r="E12" s="529">
        <v>44399</v>
      </c>
      <c r="F12" s="535">
        <v>42.2</v>
      </c>
      <c r="G12" s="535">
        <v>1515.327</v>
      </c>
      <c r="H12" s="802" t="s">
        <v>2797</v>
      </c>
      <c r="I12" s="509"/>
    </row>
    <row r="13" spans="1:9" ht="47.25" x14ac:dyDescent="0.25">
      <c r="A13" s="509">
        <v>9</v>
      </c>
      <c r="B13" s="471" t="s">
        <v>3396</v>
      </c>
      <c r="C13" s="686" t="s">
        <v>3116</v>
      </c>
      <c r="D13" s="688" t="s">
        <v>3404</v>
      </c>
      <c r="E13" s="529">
        <v>44379</v>
      </c>
      <c r="F13" s="535">
        <v>44.7</v>
      </c>
      <c r="G13" s="535">
        <v>1515.327</v>
      </c>
      <c r="H13" s="802" t="s">
        <v>2797</v>
      </c>
      <c r="I13" s="509"/>
    </row>
    <row r="14" spans="1:9" ht="47.25" x14ac:dyDescent="0.25">
      <c r="A14" s="509">
        <v>10</v>
      </c>
      <c r="B14" s="471" t="s">
        <v>3397</v>
      </c>
      <c r="C14" s="686" t="s">
        <v>2991</v>
      </c>
      <c r="D14" s="688" t="s">
        <v>3402</v>
      </c>
      <c r="E14" s="529">
        <v>44523</v>
      </c>
      <c r="F14" s="535">
        <v>43</v>
      </c>
      <c r="G14" s="535">
        <v>1515.327</v>
      </c>
      <c r="H14" s="802" t="s">
        <v>2797</v>
      </c>
      <c r="I14" s="509"/>
    </row>
    <row r="15" spans="1:9" ht="47.25" x14ac:dyDescent="0.25">
      <c r="A15" s="509">
        <v>11</v>
      </c>
      <c r="B15" s="471" t="s">
        <v>3398</v>
      </c>
      <c r="C15" s="686" t="s">
        <v>3040</v>
      </c>
      <c r="D15" s="688" t="s">
        <v>3401</v>
      </c>
      <c r="E15" s="529">
        <v>44554</v>
      </c>
      <c r="F15" s="535">
        <v>43.9</v>
      </c>
      <c r="G15" s="535">
        <v>1800</v>
      </c>
      <c r="H15" s="802" t="s">
        <v>2797</v>
      </c>
      <c r="I15" s="509"/>
    </row>
    <row r="16" spans="1:9" ht="47.25" x14ac:dyDescent="0.25">
      <c r="A16" s="509">
        <v>12</v>
      </c>
      <c r="B16" s="471" t="s">
        <v>3399</v>
      </c>
      <c r="C16" s="686" t="s">
        <v>3072</v>
      </c>
      <c r="D16" s="688" t="s">
        <v>3401</v>
      </c>
      <c r="E16" s="529">
        <v>44554</v>
      </c>
      <c r="F16" s="535">
        <v>33.200000000000003</v>
      </c>
      <c r="G16" s="535">
        <v>1515.327</v>
      </c>
      <c r="H16" s="802" t="s">
        <v>2797</v>
      </c>
      <c r="I16" s="509"/>
    </row>
    <row r="17" spans="1:9" ht="47.25" x14ac:dyDescent="0.25">
      <c r="A17" s="509">
        <v>13</v>
      </c>
      <c r="B17" s="471" t="s">
        <v>3400</v>
      </c>
      <c r="C17" s="686" t="s">
        <v>3391</v>
      </c>
      <c r="D17" s="688" t="s">
        <v>3401</v>
      </c>
      <c r="E17" s="529">
        <v>44554</v>
      </c>
      <c r="F17" s="535">
        <v>35.4</v>
      </c>
      <c r="G17" s="535">
        <v>1515.327</v>
      </c>
      <c r="H17" s="802" t="s">
        <v>2797</v>
      </c>
      <c r="I17" s="509"/>
    </row>
    <row r="18" spans="1:9" ht="47.25" x14ac:dyDescent="0.25">
      <c r="A18" s="509">
        <v>14</v>
      </c>
      <c r="B18" s="471" t="s">
        <v>3451</v>
      </c>
      <c r="C18" s="688" t="s">
        <v>3414</v>
      </c>
      <c r="D18" s="688" t="s">
        <v>3450</v>
      </c>
      <c r="E18" s="529">
        <v>44280</v>
      </c>
      <c r="F18" s="535">
        <v>29.3</v>
      </c>
      <c r="G18" s="535">
        <v>1125.74</v>
      </c>
      <c r="H18" s="802" t="s">
        <v>2797</v>
      </c>
      <c r="I18" s="509"/>
    </row>
    <row r="19" spans="1:9" ht="47.25" x14ac:dyDescent="0.25">
      <c r="A19" s="509">
        <v>15</v>
      </c>
      <c r="B19" s="471" t="s">
        <v>3452</v>
      </c>
      <c r="C19" s="688" t="s">
        <v>3408</v>
      </c>
      <c r="D19" s="688" t="s">
        <v>3450</v>
      </c>
      <c r="E19" s="529">
        <v>44280</v>
      </c>
      <c r="F19" s="535">
        <v>29</v>
      </c>
      <c r="G19" s="535">
        <v>1125.74</v>
      </c>
      <c r="H19" s="802" t="s">
        <v>2797</v>
      </c>
      <c r="I19" s="509"/>
    </row>
    <row r="20" spans="1:9" ht="47.25" x14ac:dyDescent="0.25">
      <c r="A20" s="509">
        <v>16</v>
      </c>
      <c r="B20" s="471" t="s">
        <v>3454</v>
      </c>
      <c r="C20" s="688" t="s">
        <v>3409</v>
      </c>
      <c r="D20" s="688" t="s">
        <v>3450</v>
      </c>
      <c r="E20" s="529">
        <v>44280</v>
      </c>
      <c r="F20" s="535">
        <v>29</v>
      </c>
      <c r="G20" s="535">
        <v>1125.74</v>
      </c>
      <c r="H20" s="802" t="s">
        <v>2797</v>
      </c>
      <c r="I20" s="509"/>
    </row>
    <row r="21" spans="1:9" ht="47.25" x14ac:dyDescent="0.25">
      <c r="A21" s="509">
        <v>17</v>
      </c>
      <c r="B21" s="471" t="s">
        <v>3456</v>
      </c>
      <c r="C21" s="688" t="s">
        <v>3410</v>
      </c>
      <c r="D21" s="688" t="s">
        <v>3450</v>
      </c>
      <c r="E21" s="529">
        <v>44280</v>
      </c>
      <c r="F21" s="535">
        <v>29.1</v>
      </c>
      <c r="G21" s="535">
        <v>1125.74</v>
      </c>
      <c r="H21" s="802" t="s">
        <v>2797</v>
      </c>
      <c r="I21" s="509"/>
    </row>
    <row r="22" spans="1:9" ht="47.25" x14ac:dyDescent="0.25">
      <c r="A22" s="509">
        <v>18</v>
      </c>
      <c r="B22" s="471" t="s">
        <v>3458</v>
      </c>
      <c r="C22" s="688" t="s">
        <v>3411</v>
      </c>
      <c r="D22" s="688" t="s">
        <v>3450</v>
      </c>
      <c r="E22" s="529">
        <v>44280</v>
      </c>
      <c r="F22" s="535">
        <v>29</v>
      </c>
      <c r="G22" s="535">
        <v>1125.74</v>
      </c>
      <c r="H22" s="802" t="s">
        <v>2797</v>
      </c>
      <c r="I22" s="509"/>
    </row>
    <row r="23" spans="1:9" ht="47.25" x14ac:dyDescent="0.25">
      <c r="A23" s="509">
        <v>19</v>
      </c>
      <c r="B23" s="471" t="s">
        <v>3459</v>
      </c>
      <c r="C23" s="688" t="s">
        <v>3412</v>
      </c>
      <c r="D23" s="688" t="s">
        <v>3450</v>
      </c>
      <c r="E23" s="529">
        <v>44280</v>
      </c>
      <c r="F23" s="535">
        <v>29.1</v>
      </c>
      <c r="G23" s="535">
        <v>1125.74</v>
      </c>
      <c r="H23" s="802" t="s">
        <v>2797</v>
      </c>
      <c r="I23" s="509"/>
    </row>
    <row r="24" spans="1:9" ht="47.25" x14ac:dyDescent="0.25">
      <c r="A24" s="509">
        <v>20</v>
      </c>
      <c r="B24" s="471" t="s">
        <v>3460</v>
      </c>
      <c r="C24" s="688" t="s">
        <v>3413</v>
      </c>
      <c r="D24" s="688" t="s">
        <v>3450</v>
      </c>
      <c r="E24" s="529">
        <v>44280</v>
      </c>
      <c r="F24" s="535">
        <v>29.1</v>
      </c>
      <c r="G24" s="535">
        <v>1125.74</v>
      </c>
      <c r="H24" s="802" t="s">
        <v>2797</v>
      </c>
      <c r="I24" s="509"/>
    </row>
    <row r="25" spans="1:9" ht="47.25" x14ac:dyDescent="0.25">
      <c r="A25" s="509">
        <v>21</v>
      </c>
      <c r="B25" s="687" t="s">
        <v>3461</v>
      </c>
      <c r="C25" s="688" t="s">
        <v>3281</v>
      </c>
      <c r="D25" s="688" t="s">
        <v>3450</v>
      </c>
      <c r="E25" s="529">
        <v>44280</v>
      </c>
      <c r="F25" s="798">
        <v>29.3</v>
      </c>
      <c r="G25" s="193">
        <v>1125.74</v>
      </c>
      <c r="H25" s="802" t="s">
        <v>2797</v>
      </c>
      <c r="I25" s="509"/>
    </row>
    <row r="26" spans="1:9" ht="47.25" x14ac:dyDescent="0.25">
      <c r="A26" s="509">
        <v>22</v>
      </c>
      <c r="B26" s="687" t="s">
        <v>3397</v>
      </c>
      <c r="C26" s="688" t="s">
        <v>3415</v>
      </c>
      <c r="D26" s="688" t="s">
        <v>3450</v>
      </c>
      <c r="E26" s="529">
        <v>44280</v>
      </c>
      <c r="F26" s="798">
        <v>43</v>
      </c>
      <c r="G26" s="193">
        <v>1346.867</v>
      </c>
      <c r="H26" s="802" t="s">
        <v>2797</v>
      </c>
      <c r="I26" s="509"/>
    </row>
    <row r="27" spans="1:9" ht="47.25" x14ac:dyDescent="0.25">
      <c r="A27" s="509">
        <v>23</v>
      </c>
      <c r="B27" s="687" t="s">
        <v>3463</v>
      </c>
      <c r="C27" s="688" t="s">
        <v>3416</v>
      </c>
      <c r="D27" s="688" t="s">
        <v>3450</v>
      </c>
      <c r="E27" s="529">
        <v>44280</v>
      </c>
      <c r="F27" s="798">
        <v>29.2</v>
      </c>
      <c r="G27" s="193">
        <v>1125.74</v>
      </c>
      <c r="H27" s="802" t="s">
        <v>2797</v>
      </c>
      <c r="I27" s="509"/>
    </row>
    <row r="28" spans="1:9" ht="47.25" x14ac:dyDescent="0.25">
      <c r="A28" s="509">
        <v>24</v>
      </c>
      <c r="B28" s="687" t="s">
        <v>3464</v>
      </c>
      <c r="C28" s="688" t="s">
        <v>3242</v>
      </c>
      <c r="D28" s="688" t="s">
        <v>3450</v>
      </c>
      <c r="E28" s="529">
        <v>44280</v>
      </c>
      <c r="F28" s="796">
        <v>29.4</v>
      </c>
      <c r="G28" s="193">
        <v>1125.74</v>
      </c>
      <c r="H28" s="802" t="s">
        <v>2797</v>
      </c>
      <c r="I28" s="509"/>
    </row>
    <row r="29" spans="1:9" ht="47.25" x14ac:dyDescent="0.25">
      <c r="A29" s="509">
        <v>25</v>
      </c>
      <c r="B29" s="687" t="s">
        <v>3465</v>
      </c>
      <c r="C29" s="688" t="s">
        <v>3417</v>
      </c>
      <c r="D29" s="688" t="s">
        <v>3450</v>
      </c>
      <c r="E29" s="529">
        <v>44280</v>
      </c>
      <c r="F29" s="798">
        <v>28.6</v>
      </c>
      <c r="G29" s="193">
        <v>1125.74</v>
      </c>
      <c r="H29" s="802" t="s">
        <v>2797</v>
      </c>
      <c r="I29" s="509"/>
    </row>
    <row r="30" spans="1:9" ht="47.25" x14ac:dyDescent="0.25">
      <c r="A30" s="509">
        <v>26</v>
      </c>
      <c r="B30" s="687" t="s">
        <v>3466</v>
      </c>
      <c r="C30" s="688" t="s">
        <v>3418</v>
      </c>
      <c r="D30" s="688" t="s">
        <v>3450</v>
      </c>
      <c r="E30" s="529">
        <v>44280</v>
      </c>
      <c r="F30" s="798">
        <v>29</v>
      </c>
      <c r="G30" s="193">
        <v>1125.74</v>
      </c>
      <c r="H30" s="802" t="s">
        <v>2797</v>
      </c>
      <c r="I30" s="509"/>
    </row>
    <row r="31" spans="1:9" ht="47.25" x14ac:dyDescent="0.25">
      <c r="A31" s="509">
        <v>27</v>
      </c>
      <c r="B31" s="687" t="s">
        <v>3467</v>
      </c>
      <c r="C31" s="688" t="s">
        <v>3419</v>
      </c>
      <c r="D31" s="688" t="s">
        <v>3450</v>
      </c>
      <c r="E31" s="529">
        <v>44280</v>
      </c>
      <c r="F31" s="798">
        <v>28.8</v>
      </c>
      <c r="G31" s="193">
        <v>1125.74</v>
      </c>
      <c r="H31" s="802" t="s">
        <v>2797</v>
      </c>
      <c r="I31" s="509"/>
    </row>
    <row r="32" spans="1:9" ht="47.25" x14ac:dyDescent="0.25">
      <c r="A32" s="509">
        <v>28</v>
      </c>
      <c r="B32" s="687" t="s">
        <v>3468</v>
      </c>
      <c r="C32" s="688" t="s">
        <v>3420</v>
      </c>
      <c r="D32" s="688" t="s">
        <v>3450</v>
      </c>
      <c r="E32" s="529">
        <v>44280</v>
      </c>
      <c r="F32" s="798">
        <v>29</v>
      </c>
      <c r="G32" s="193">
        <v>1125.74</v>
      </c>
      <c r="H32" s="802" t="s">
        <v>2797</v>
      </c>
      <c r="I32" s="509"/>
    </row>
    <row r="33" spans="1:9" ht="47.25" x14ac:dyDescent="0.25">
      <c r="A33" s="509">
        <v>29</v>
      </c>
      <c r="B33" s="687" t="s">
        <v>3469</v>
      </c>
      <c r="C33" s="688" t="s">
        <v>3421</v>
      </c>
      <c r="D33" s="688" t="s">
        <v>3450</v>
      </c>
      <c r="E33" s="529">
        <v>44280</v>
      </c>
      <c r="F33" s="798">
        <v>28.7</v>
      </c>
      <c r="G33" s="193">
        <v>1125.74</v>
      </c>
      <c r="H33" s="802" t="s">
        <v>2797</v>
      </c>
      <c r="I33" s="509"/>
    </row>
    <row r="34" spans="1:9" ht="47.25" x14ac:dyDescent="0.25">
      <c r="A34" s="509">
        <v>30</v>
      </c>
      <c r="B34" s="687" t="s">
        <v>3470</v>
      </c>
      <c r="C34" s="688" t="s">
        <v>3422</v>
      </c>
      <c r="D34" s="688" t="s">
        <v>3450</v>
      </c>
      <c r="E34" s="529">
        <v>44280</v>
      </c>
      <c r="F34" s="798">
        <v>28.8</v>
      </c>
      <c r="G34" s="193">
        <v>1125.74</v>
      </c>
      <c r="H34" s="802" t="s">
        <v>2797</v>
      </c>
      <c r="I34" s="509"/>
    </row>
    <row r="35" spans="1:9" ht="47.25" x14ac:dyDescent="0.25">
      <c r="A35" s="509">
        <v>31</v>
      </c>
      <c r="B35" s="687" t="s">
        <v>3471</v>
      </c>
      <c r="C35" s="688" t="s">
        <v>3423</v>
      </c>
      <c r="D35" s="688" t="s">
        <v>3450</v>
      </c>
      <c r="E35" s="529">
        <v>44280</v>
      </c>
      <c r="F35" s="798">
        <v>29.4</v>
      </c>
      <c r="G35" s="193">
        <v>1125.74</v>
      </c>
      <c r="H35" s="802" t="s">
        <v>2797</v>
      </c>
      <c r="I35" s="509"/>
    </row>
    <row r="36" spans="1:9" ht="47.25" x14ac:dyDescent="0.25">
      <c r="A36" s="509">
        <v>32</v>
      </c>
      <c r="B36" s="687" t="s">
        <v>3472</v>
      </c>
      <c r="C36" s="688" t="s">
        <v>3424</v>
      </c>
      <c r="D36" s="688" t="s">
        <v>3450</v>
      </c>
      <c r="E36" s="529">
        <v>44280</v>
      </c>
      <c r="F36" s="798">
        <v>29</v>
      </c>
      <c r="G36" s="193">
        <v>1354.9079999999999</v>
      </c>
      <c r="H36" s="802" t="s">
        <v>2797</v>
      </c>
      <c r="I36" s="509"/>
    </row>
    <row r="37" spans="1:9" ht="47.25" x14ac:dyDescent="0.25">
      <c r="A37" s="509">
        <v>33</v>
      </c>
      <c r="B37" s="687" t="s">
        <v>3473</v>
      </c>
      <c r="C37" s="688" t="s">
        <v>3425</v>
      </c>
      <c r="D37" s="688" t="s">
        <v>3450</v>
      </c>
      <c r="E37" s="529">
        <v>44280</v>
      </c>
      <c r="F37" s="798">
        <v>29</v>
      </c>
      <c r="G37" s="193">
        <v>1125.74</v>
      </c>
      <c r="H37" s="802" t="s">
        <v>2797</v>
      </c>
      <c r="I37" s="509"/>
    </row>
    <row r="38" spans="1:9" ht="47.25" x14ac:dyDescent="0.25">
      <c r="A38" s="509">
        <v>34</v>
      </c>
      <c r="B38" s="687" t="s">
        <v>3474</v>
      </c>
      <c r="C38" s="688" t="s">
        <v>3426</v>
      </c>
      <c r="D38" s="688" t="s">
        <v>3450</v>
      </c>
      <c r="E38" s="529">
        <v>44280</v>
      </c>
      <c r="F38" s="798">
        <v>29.1</v>
      </c>
      <c r="G38" s="193">
        <v>1125.74</v>
      </c>
      <c r="H38" s="802" t="s">
        <v>2797</v>
      </c>
      <c r="I38" s="509"/>
    </row>
    <row r="39" spans="1:9" ht="47.25" x14ac:dyDescent="0.25">
      <c r="A39" s="509">
        <v>35</v>
      </c>
      <c r="B39" s="687" t="s">
        <v>3475</v>
      </c>
      <c r="C39" s="688" t="s">
        <v>3427</v>
      </c>
      <c r="D39" s="688" t="s">
        <v>3450</v>
      </c>
      <c r="E39" s="529">
        <v>44280</v>
      </c>
      <c r="F39" s="798">
        <v>28.7</v>
      </c>
      <c r="G39" s="193">
        <v>1125.74</v>
      </c>
      <c r="H39" s="802" t="s">
        <v>2797</v>
      </c>
      <c r="I39" s="509"/>
    </row>
    <row r="40" spans="1:9" ht="47.25" x14ac:dyDescent="0.25">
      <c r="A40" s="509">
        <v>36</v>
      </c>
      <c r="B40" s="687" t="s">
        <v>3476</v>
      </c>
      <c r="C40" s="688" t="s">
        <v>3428</v>
      </c>
      <c r="D40" s="688" t="s">
        <v>3450</v>
      </c>
      <c r="E40" s="529">
        <v>44280</v>
      </c>
      <c r="F40" s="798">
        <v>28.5</v>
      </c>
      <c r="G40" s="193">
        <v>1125.74</v>
      </c>
      <c r="H40" s="802" t="s">
        <v>2797</v>
      </c>
      <c r="I40" s="509"/>
    </row>
    <row r="41" spans="1:9" ht="47.25" x14ac:dyDescent="0.25">
      <c r="A41" s="509">
        <v>37</v>
      </c>
      <c r="B41" s="687" t="s">
        <v>3477</v>
      </c>
      <c r="C41" s="688" t="s">
        <v>3429</v>
      </c>
      <c r="D41" s="688" t="s">
        <v>3450</v>
      </c>
      <c r="E41" s="529">
        <v>44280</v>
      </c>
      <c r="F41" s="798">
        <v>28.6</v>
      </c>
      <c r="G41" s="193">
        <v>1125.74</v>
      </c>
      <c r="H41" s="802" t="s">
        <v>2797</v>
      </c>
      <c r="I41" s="509"/>
    </row>
    <row r="42" spans="1:9" ht="47.25" x14ac:dyDescent="0.25">
      <c r="A42" s="509">
        <v>38</v>
      </c>
      <c r="B42" s="687" t="s">
        <v>3478</v>
      </c>
      <c r="C42" s="688" t="s">
        <v>3430</v>
      </c>
      <c r="D42" s="688" t="s">
        <v>3450</v>
      </c>
      <c r="E42" s="529">
        <v>44280</v>
      </c>
      <c r="F42" s="798">
        <v>28.3</v>
      </c>
      <c r="G42" s="193">
        <v>1125.74</v>
      </c>
      <c r="H42" s="802" t="s">
        <v>2797</v>
      </c>
      <c r="I42" s="509"/>
    </row>
    <row r="43" spans="1:9" ht="47.25" x14ac:dyDescent="0.25">
      <c r="A43" s="509">
        <v>39</v>
      </c>
      <c r="B43" s="687" t="s">
        <v>3479</v>
      </c>
      <c r="C43" s="688" t="s">
        <v>3431</v>
      </c>
      <c r="D43" s="688" t="s">
        <v>3450</v>
      </c>
      <c r="E43" s="529">
        <v>44280</v>
      </c>
      <c r="F43" s="798">
        <v>28.7</v>
      </c>
      <c r="G43" s="193">
        <v>1125.74</v>
      </c>
      <c r="H43" s="802" t="s">
        <v>2797</v>
      </c>
      <c r="I43" s="509"/>
    </row>
    <row r="44" spans="1:9" ht="47.25" x14ac:dyDescent="0.25">
      <c r="A44" s="509">
        <v>40</v>
      </c>
      <c r="B44" s="687" t="s">
        <v>3480</v>
      </c>
      <c r="C44" s="688" t="s">
        <v>3432</v>
      </c>
      <c r="D44" s="688" t="s">
        <v>3450</v>
      </c>
      <c r="E44" s="529">
        <v>44280</v>
      </c>
      <c r="F44" s="798">
        <v>28.5</v>
      </c>
      <c r="G44" s="193">
        <v>1125.74</v>
      </c>
      <c r="H44" s="802" t="s">
        <v>2797</v>
      </c>
      <c r="I44" s="509"/>
    </row>
    <row r="45" spans="1:9" ht="47.25" x14ac:dyDescent="0.25">
      <c r="A45" s="509">
        <v>41</v>
      </c>
      <c r="B45" s="687" t="s">
        <v>3453</v>
      </c>
      <c r="C45" s="688" t="s">
        <v>3433</v>
      </c>
      <c r="D45" s="688" t="s">
        <v>3450</v>
      </c>
      <c r="E45" s="529">
        <v>44280</v>
      </c>
      <c r="F45" s="798">
        <v>28.6</v>
      </c>
      <c r="G45" s="193">
        <v>1125.74</v>
      </c>
      <c r="H45" s="802" t="s">
        <v>2797</v>
      </c>
      <c r="I45" s="509"/>
    </row>
    <row r="46" spans="1:9" ht="47.25" x14ac:dyDescent="0.25">
      <c r="A46" s="509">
        <v>42</v>
      </c>
      <c r="B46" s="687" t="s">
        <v>3481</v>
      </c>
      <c r="C46" s="688" t="s">
        <v>3434</v>
      </c>
      <c r="D46" s="688" t="s">
        <v>3450</v>
      </c>
      <c r="E46" s="529">
        <v>44280</v>
      </c>
      <c r="F46" s="798">
        <v>28.8</v>
      </c>
      <c r="G46" s="193">
        <v>1125.74</v>
      </c>
      <c r="H46" s="802" t="s">
        <v>2797</v>
      </c>
      <c r="I46" s="509"/>
    </row>
    <row r="47" spans="1:9" ht="47.25" x14ac:dyDescent="0.25">
      <c r="A47" s="509">
        <v>43</v>
      </c>
      <c r="B47" s="687" t="s">
        <v>3482</v>
      </c>
      <c r="C47" s="688" t="s">
        <v>3435</v>
      </c>
      <c r="D47" s="688" t="s">
        <v>3450</v>
      </c>
      <c r="E47" s="529">
        <v>44280</v>
      </c>
      <c r="F47" s="798">
        <v>47.8</v>
      </c>
      <c r="G47" s="193">
        <v>1439.3389999999999</v>
      </c>
      <c r="H47" s="802" t="s">
        <v>2797</v>
      </c>
      <c r="I47" s="509"/>
    </row>
    <row r="48" spans="1:9" ht="47.25" x14ac:dyDescent="0.25">
      <c r="A48" s="509">
        <v>44</v>
      </c>
      <c r="B48" s="687" t="s">
        <v>3483</v>
      </c>
      <c r="C48" s="688" t="s">
        <v>3436</v>
      </c>
      <c r="D48" s="688" t="s">
        <v>3450</v>
      </c>
      <c r="E48" s="529">
        <v>44280</v>
      </c>
      <c r="F48" s="798">
        <v>28.7</v>
      </c>
      <c r="G48" s="193">
        <v>1125.74</v>
      </c>
      <c r="H48" s="802" t="s">
        <v>2797</v>
      </c>
      <c r="I48" s="509"/>
    </row>
    <row r="49" spans="1:9" ht="47.25" x14ac:dyDescent="0.25">
      <c r="A49" s="509">
        <v>45</v>
      </c>
      <c r="B49" s="687" t="s">
        <v>3484</v>
      </c>
      <c r="C49" s="688" t="s">
        <v>3437</v>
      </c>
      <c r="D49" s="688" t="s">
        <v>3450</v>
      </c>
      <c r="E49" s="529">
        <v>44280</v>
      </c>
      <c r="F49" s="798">
        <v>28.9</v>
      </c>
      <c r="G49" s="193">
        <v>1125.74</v>
      </c>
      <c r="H49" s="802" t="s">
        <v>2797</v>
      </c>
      <c r="I49" s="509"/>
    </row>
    <row r="50" spans="1:9" ht="47.25" x14ac:dyDescent="0.25">
      <c r="A50" s="509">
        <v>46</v>
      </c>
      <c r="B50" s="687" t="s">
        <v>3485</v>
      </c>
      <c r="C50" s="688" t="s">
        <v>3438</v>
      </c>
      <c r="D50" s="688" t="s">
        <v>3450</v>
      </c>
      <c r="E50" s="529">
        <v>44280</v>
      </c>
      <c r="F50" s="798">
        <v>29.2</v>
      </c>
      <c r="G50" s="193">
        <v>1125.74</v>
      </c>
      <c r="H50" s="802" t="s">
        <v>2797</v>
      </c>
      <c r="I50" s="509"/>
    </row>
    <row r="51" spans="1:9" ht="47.25" x14ac:dyDescent="0.25">
      <c r="A51" s="509">
        <v>47</v>
      </c>
      <c r="B51" s="687" t="s">
        <v>3486</v>
      </c>
      <c r="C51" s="688" t="s">
        <v>3244</v>
      </c>
      <c r="D51" s="688" t="s">
        <v>3450</v>
      </c>
      <c r="E51" s="529">
        <v>44280</v>
      </c>
      <c r="F51" s="796">
        <v>28.9</v>
      </c>
      <c r="G51" s="193">
        <v>1125.74</v>
      </c>
      <c r="H51" s="802" t="s">
        <v>2797</v>
      </c>
      <c r="I51" s="509"/>
    </row>
    <row r="52" spans="1:9" ht="47.25" x14ac:dyDescent="0.25">
      <c r="A52" s="509">
        <v>48</v>
      </c>
      <c r="B52" s="687" t="s">
        <v>3487</v>
      </c>
      <c r="C52" s="688" t="s">
        <v>3439</v>
      </c>
      <c r="D52" s="688" t="s">
        <v>3450</v>
      </c>
      <c r="E52" s="529">
        <v>44280</v>
      </c>
      <c r="F52" s="798">
        <v>28.9</v>
      </c>
      <c r="G52" s="193">
        <v>1125.74</v>
      </c>
      <c r="H52" s="802" t="s">
        <v>2797</v>
      </c>
      <c r="I52" s="509"/>
    </row>
    <row r="53" spans="1:9" ht="47.25" x14ac:dyDescent="0.25">
      <c r="A53" s="509">
        <v>49</v>
      </c>
      <c r="B53" s="687" t="s">
        <v>3488</v>
      </c>
      <c r="C53" s="688" t="s">
        <v>3282</v>
      </c>
      <c r="D53" s="688" t="s">
        <v>3450</v>
      </c>
      <c r="E53" s="529">
        <v>44280</v>
      </c>
      <c r="F53" s="798">
        <v>29.2</v>
      </c>
      <c r="G53" s="193">
        <v>1125.74</v>
      </c>
      <c r="H53" s="802" t="s">
        <v>2797</v>
      </c>
      <c r="I53" s="557" t="s">
        <v>2915</v>
      </c>
    </row>
    <row r="54" spans="1:9" ht="47.25" x14ac:dyDescent="0.25">
      <c r="A54" s="509">
        <v>50</v>
      </c>
      <c r="B54" s="687" t="s">
        <v>3489</v>
      </c>
      <c r="C54" s="688" t="s">
        <v>3440</v>
      </c>
      <c r="D54" s="688" t="s">
        <v>3450</v>
      </c>
      <c r="E54" s="529">
        <v>44280</v>
      </c>
      <c r="F54" s="798">
        <v>29.2</v>
      </c>
      <c r="G54" s="193">
        <v>1125.74</v>
      </c>
      <c r="H54" s="802" t="s">
        <v>2797</v>
      </c>
      <c r="I54" s="557"/>
    </row>
    <row r="55" spans="1:9" ht="47.25" x14ac:dyDescent="0.25">
      <c r="A55" s="509">
        <v>51</v>
      </c>
      <c r="B55" s="687" t="s">
        <v>3455</v>
      </c>
      <c r="C55" s="688" t="s">
        <v>3246</v>
      </c>
      <c r="D55" s="688" t="s">
        <v>3450</v>
      </c>
      <c r="E55" s="529">
        <v>44280</v>
      </c>
      <c r="F55" s="796">
        <v>29.2</v>
      </c>
      <c r="G55" s="193">
        <v>1125.74</v>
      </c>
      <c r="H55" s="802" t="s">
        <v>2797</v>
      </c>
      <c r="I55" s="509"/>
    </row>
    <row r="56" spans="1:9" ht="47.25" x14ac:dyDescent="0.25">
      <c r="A56" s="509">
        <v>52</v>
      </c>
      <c r="B56" s="687" t="s">
        <v>3490</v>
      </c>
      <c r="C56" s="688" t="s">
        <v>3248</v>
      </c>
      <c r="D56" s="688" t="s">
        <v>3450</v>
      </c>
      <c r="E56" s="529">
        <v>44280</v>
      </c>
      <c r="F56" s="796">
        <v>29.2</v>
      </c>
      <c r="G56" s="193">
        <v>1125.74</v>
      </c>
      <c r="H56" s="802" t="s">
        <v>2797</v>
      </c>
      <c r="I56" s="509"/>
    </row>
    <row r="57" spans="1:9" ht="47.25" x14ac:dyDescent="0.25">
      <c r="A57" s="509">
        <v>53</v>
      </c>
      <c r="B57" s="687" t="s">
        <v>3491</v>
      </c>
      <c r="C57" s="688" t="s">
        <v>3441</v>
      </c>
      <c r="D57" s="688" t="s">
        <v>3450</v>
      </c>
      <c r="E57" s="529">
        <v>44280</v>
      </c>
      <c r="F57" s="798">
        <v>29.5</v>
      </c>
      <c r="G57" s="193">
        <v>1125.74</v>
      </c>
      <c r="H57" s="802" t="s">
        <v>2797</v>
      </c>
      <c r="I57" s="557"/>
    </row>
    <row r="58" spans="1:9" ht="47.25" x14ac:dyDescent="0.25">
      <c r="A58" s="509">
        <v>54</v>
      </c>
      <c r="B58" s="687" t="s">
        <v>3492</v>
      </c>
      <c r="C58" s="688" t="s">
        <v>3442</v>
      </c>
      <c r="D58" s="688" t="s">
        <v>3450</v>
      </c>
      <c r="E58" s="529">
        <v>44280</v>
      </c>
      <c r="F58" s="798">
        <v>47.5</v>
      </c>
      <c r="G58" s="193">
        <v>1366.97</v>
      </c>
      <c r="H58" s="802" t="s">
        <v>2797</v>
      </c>
      <c r="I58" s="557"/>
    </row>
    <row r="59" spans="1:9" ht="47.25" customHeight="1" x14ac:dyDescent="0.25">
      <c r="A59" s="509">
        <v>55</v>
      </c>
      <c r="B59" s="687" t="s">
        <v>3493</v>
      </c>
      <c r="C59" s="688" t="s">
        <v>3250</v>
      </c>
      <c r="D59" s="688" t="s">
        <v>3450</v>
      </c>
      <c r="E59" s="529">
        <v>44280</v>
      </c>
      <c r="F59" s="796">
        <v>29.2</v>
      </c>
      <c r="G59" s="193">
        <v>1125.74</v>
      </c>
      <c r="H59" s="802" t="s">
        <v>2797</v>
      </c>
      <c r="I59" s="603" t="s">
        <v>2918</v>
      </c>
    </row>
    <row r="60" spans="1:9" ht="47.25" x14ac:dyDescent="0.25">
      <c r="A60" s="509">
        <v>56</v>
      </c>
      <c r="B60" s="687" t="s">
        <v>3494</v>
      </c>
      <c r="C60" s="688" t="s">
        <v>3443</v>
      </c>
      <c r="D60" s="688" t="s">
        <v>3450</v>
      </c>
      <c r="E60" s="529">
        <v>44280</v>
      </c>
      <c r="F60" s="798">
        <v>29.7</v>
      </c>
      <c r="G60" s="193">
        <v>1125.74</v>
      </c>
      <c r="H60" s="802" t="s">
        <v>2797</v>
      </c>
      <c r="I60" s="557"/>
    </row>
    <row r="61" spans="1:9" ht="47.25" x14ac:dyDescent="0.25">
      <c r="A61" s="509">
        <v>57</v>
      </c>
      <c r="B61" s="687" t="s">
        <v>3495</v>
      </c>
      <c r="C61" s="688" t="s">
        <v>3444</v>
      </c>
      <c r="D61" s="688" t="s">
        <v>3450</v>
      </c>
      <c r="E61" s="529">
        <v>44280</v>
      </c>
      <c r="F61" s="798">
        <v>29.2</v>
      </c>
      <c r="G61" s="193">
        <v>1125.74</v>
      </c>
      <c r="H61" s="802" t="s">
        <v>2797</v>
      </c>
      <c r="I61" s="557"/>
    </row>
    <row r="62" spans="1:9" ht="47.25" x14ac:dyDescent="0.25">
      <c r="A62" s="509">
        <v>58</v>
      </c>
      <c r="B62" s="687" t="s">
        <v>3496</v>
      </c>
      <c r="C62" s="688" t="s">
        <v>3445</v>
      </c>
      <c r="D62" s="688" t="s">
        <v>3450</v>
      </c>
      <c r="E62" s="529">
        <v>44280</v>
      </c>
      <c r="F62" s="798">
        <v>28.8</v>
      </c>
      <c r="G62" s="193">
        <v>1125.74</v>
      </c>
      <c r="H62" s="802" t="s">
        <v>2797</v>
      </c>
      <c r="I62" s="557"/>
    </row>
    <row r="63" spans="1:9" ht="47.25" x14ac:dyDescent="0.25">
      <c r="A63" s="509">
        <v>59</v>
      </c>
      <c r="B63" s="687" t="s">
        <v>3497</v>
      </c>
      <c r="C63" s="688" t="s">
        <v>3253</v>
      </c>
      <c r="D63" s="688" t="s">
        <v>3450</v>
      </c>
      <c r="E63" s="529">
        <v>44280</v>
      </c>
      <c r="F63" s="796">
        <v>29.1</v>
      </c>
      <c r="G63" s="193">
        <v>1125.74</v>
      </c>
      <c r="H63" s="802" t="s">
        <v>2797</v>
      </c>
      <c r="I63" s="603"/>
    </row>
    <row r="64" spans="1:9" ht="47.25" x14ac:dyDescent="0.25">
      <c r="A64" s="509">
        <v>60</v>
      </c>
      <c r="B64" s="687" t="s">
        <v>3498</v>
      </c>
      <c r="C64" s="688" t="s">
        <v>3446</v>
      </c>
      <c r="D64" s="688" t="s">
        <v>3450</v>
      </c>
      <c r="E64" s="529">
        <v>44280</v>
      </c>
      <c r="F64" s="798">
        <v>29</v>
      </c>
      <c r="G64" s="193">
        <v>1125.74</v>
      </c>
      <c r="H64" s="802" t="s">
        <v>2797</v>
      </c>
      <c r="I64" s="557"/>
    </row>
    <row r="65" spans="1:9" ht="47.25" x14ac:dyDescent="0.25">
      <c r="A65" s="509">
        <v>61</v>
      </c>
      <c r="B65" s="687" t="s">
        <v>3457</v>
      </c>
      <c r="C65" s="688" t="s">
        <v>3283</v>
      </c>
      <c r="D65" s="688" t="s">
        <v>3450</v>
      </c>
      <c r="E65" s="529">
        <v>44280</v>
      </c>
      <c r="F65" s="798">
        <v>29.1</v>
      </c>
      <c r="G65" s="193">
        <v>1125.74</v>
      </c>
      <c r="H65" s="802" t="s">
        <v>2797</v>
      </c>
      <c r="I65" s="557" t="s">
        <v>2915</v>
      </c>
    </row>
    <row r="66" spans="1:9" ht="47.25" x14ac:dyDescent="0.25">
      <c r="A66" s="509">
        <v>62</v>
      </c>
      <c r="B66" s="687" t="s">
        <v>3499</v>
      </c>
      <c r="C66" s="688" t="s">
        <v>3447</v>
      </c>
      <c r="D66" s="688" t="s">
        <v>3450</v>
      </c>
      <c r="E66" s="529">
        <v>44280</v>
      </c>
      <c r="F66" s="798">
        <v>28.9</v>
      </c>
      <c r="G66" s="193">
        <v>1125.74</v>
      </c>
      <c r="H66" s="802" t="s">
        <v>2797</v>
      </c>
      <c r="I66" s="557"/>
    </row>
    <row r="67" spans="1:9" ht="47.25" x14ac:dyDescent="0.25">
      <c r="A67" s="509">
        <v>63</v>
      </c>
      <c r="B67" s="687" t="s">
        <v>3500</v>
      </c>
      <c r="C67" s="688" t="s">
        <v>3254</v>
      </c>
      <c r="D67" s="688" t="s">
        <v>3450</v>
      </c>
      <c r="E67" s="529">
        <v>44280</v>
      </c>
      <c r="F67" s="796">
        <v>28.9</v>
      </c>
      <c r="G67" s="193">
        <v>1125.74</v>
      </c>
      <c r="H67" s="802" t="s">
        <v>2797</v>
      </c>
      <c r="I67" s="509"/>
    </row>
    <row r="68" spans="1:9" ht="47.25" x14ac:dyDescent="0.25">
      <c r="A68" s="509">
        <v>64</v>
      </c>
      <c r="B68" s="687" t="s">
        <v>3501</v>
      </c>
      <c r="C68" s="688" t="s">
        <v>3448</v>
      </c>
      <c r="D68" s="688" t="s">
        <v>3450</v>
      </c>
      <c r="E68" s="529">
        <v>44280</v>
      </c>
      <c r="F68" s="798">
        <v>29.6</v>
      </c>
      <c r="G68" s="193">
        <v>1125.74</v>
      </c>
      <c r="H68" s="802" t="s">
        <v>2797</v>
      </c>
      <c r="I68" s="557"/>
    </row>
    <row r="69" spans="1:9" ht="47.25" x14ac:dyDescent="0.25">
      <c r="A69" s="509">
        <v>65</v>
      </c>
      <c r="B69" s="687" t="s">
        <v>3502</v>
      </c>
      <c r="C69" s="688" t="s">
        <v>3240</v>
      </c>
      <c r="D69" s="688" t="s">
        <v>3450</v>
      </c>
      <c r="E69" s="529">
        <v>44280</v>
      </c>
      <c r="F69" s="796">
        <v>47.5</v>
      </c>
      <c r="G69" s="193">
        <v>1728.8150000000001</v>
      </c>
      <c r="H69" s="802" t="s">
        <v>2797</v>
      </c>
      <c r="I69" s="509"/>
    </row>
    <row r="70" spans="1:9" ht="47.25" x14ac:dyDescent="0.25">
      <c r="A70" s="509">
        <v>66</v>
      </c>
      <c r="B70" s="687" t="s">
        <v>3503</v>
      </c>
      <c r="C70" s="688" t="s">
        <v>3449</v>
      </c>
      <c r="D70" s="688" t="s">
        <v>3450</v>
      </c>
      <c r="E70" s="529">
        <v>44280</v>
      </c>
      <c r="F70" s="535">
        <v>29.1</v>
      </c>
      <c r="G70" s="193">
        <v>1125.74</v>
      </c>
      <c r="H70" s="802" t="s">
        <v>2797</v>
      </c>
      <c r="I70" s="603"/>
    </row>
    <row r="71" spans="1:9" ht="46.5" customHeight="1" x14ac:dyDescent="0.25">
      <c r="A71" s="509">
        <v>67</v>
      </c>
      <c r="B71" s="687" t="s">
        <v>3504</v>
      </c>
      <c r="C71" s="688" t="s">
        <v>3462</v>
      </c>
      <c r="D71" s="688" t="s">
        <v>3450</v>
      </c>
      <c r="E71" s="529">
        <v>44280</v>
      </c>
      <c r="F71" s="535">
        <v>29.5</v>
      </c>
      <c r="G71" s="193">
        <v>1125.74</v>
      </c>
      <c r="H71" s="803" t="s">
        <v>2797</v>
      </c>
      <c r="I71" s="604"/>
    </row>
    <row r="72" spans="1:9" ht="47.25" x14ac:dyDescent="0.25">
      <c r="A72" s="509">
        <v>68</v>
      </c>
      <c r="B72" s="646" t="s">
        <v>3505</v>
      </c>
      <c r="C72" s="687" t="s">
        <v>3342</v>
      </c>
      <c r="D72" s="688" t="s">
        <v>3450</v>
      </c>
      <c r="E72" s="529">
        <v>44280</v>
      </c>
      <c r="F72" s="535">
        <v>32.4</v>
      </c>
      <c r="G72" s="535">
        <v>1165.9449999999999</v>
      </c>
      <c r="H72" s="803" t="s">
        <v>2797</v>
      </c>
      <c r="I72" s="509"/>
    </row>
    <row r="73" spans="1:9" ht="47.25" x14ac:dyDescent="0.25">
      <c r="A73" s="509">
        <v>69</v>
      </c>
      <c r="B73" s="687" t="s">
        <v>3506</v>
      </c>
      <c r="C73" s="687" t="s">
        <v>3341</v>
      </c>
      <c r="D73" s="688" t="s">
        <v>3450</v>
      </c>
      <c r="E73" s="529">
        <v>44280</v>
      </c>
      <c r="F73" s="535">
        <v>47.6</v>
      </c>
      <c r="G73" s="535">
        <v>1744.8969999999999</v>
      </c>
      <c r="H73" s="803" t="s">
        <v>2797</v>
      </c>
      <c r="I73" s="509"/>
    </row>
    <row r="74" spans="1:9" ht="47.25" x14ac:dyDescent="0.25">
      <c r="A74" s="509">
        <v>70</v>
      </c>
      <c r="B74" s="687" t="s">
        <v>3507</v>
      </c>
      <c r="C74" s="687" t="s">
        <v>3508</v>
      </c>
      <c r="D74" s="688" t="s">
        <v>3450</v>
      </c>
      <c r="E74" s="529">
        <v>44280</v>
      </c>
      <c r="F74" s="535">
        <v>45.1</v>
      </c>
      <c r="G74" s="535">
        <v>1648.405</v>
      </c>
      <c r="H74" s="803" t="s">
        <v>2797</v>
      </c>
      <c r="I74" s="509"/>
    </row>
    <row r="75" spans="1:9" ht="47.25" x14ac:dyDescent="0.25">
      <c r="A75" s="509">
        <v>71</v>
      </c>
      <c r="B75" s="687" t="s">
        <v>3510</v>
      </c>
      <c r="C75" s="687" t="s">
        <v>3509</v>
      </c>
      <c r="D75" s="688" t="s">
        <v>3450</v>
      </c>
      <c r="E75" s="529">
        <v>44280</v>
      </c>
      <c r="F75" s="535">
        <v>45.1</v>
      </c>
      <c r="G75" s="535">
        <v>1648.405</v>
      </c>
      <c r="H75" s="803" t="s">
        <v>2797</v>
      </c>
      <c r="I75" s="509"/>
    </row>
    <row r="76" spans="1:9" ht="47.25" x14ac:dyDescent="0.25">
      <c r="A76" s="509">
        <v>72</v>
      </c>
      <c r="B76" s="687" t="s">
        <v>3511</v>
      </c>
      <c r="C76" s="687" t="s">
        <v>3336</v>
      </c>
      <c r="D76" s="688" t="s">
        <v>3450</v>
      </c>
      <c r="E76" s="529">
        <v>44280</v>
      </c>
      <c r="F76" s="535">
        <v>48</v>
      </c>
      <c r="G76" s="535">
        <v>1797.163</v>
      </c>
      <c r="H76" s="802" t="s">
        <v>2797</v>
      </c>
      <c r="I76" s="692"/>
    </row>
    <row r="77" spans="1:9" ht="47.25" x14ac:dyDescent="0.25">
      <c r="A77" s="509">
        <v>73</v>
      </c>
      <c r="B77" s="687" t="s">
        <v>3512</v>
      </c>
      <c r="C77" s="687" t="s">
        <v>3335</v>
      </c>
      <c r="D77" s="688" t="s">
        <v>3450</v>
      </c>
      <c r="E77" s="529">
        <v>44280</v>
      </c>
      <c r="F77" s="535">
        <v>49.6</v>
      </c>
      <c r="G77" s="535">
        <v>1849.43</v>
      </c>
      <c r="H77" s="802" t="s">
        <v>2797</v>
      </c>
    </row>
    <row r="78" spans="1:9" ht="47.25" x14ac:dyDescent="0.25">
      <c r="A78" s="509">
        <v>74</v>
      </c>
      <c r="B78" s="687" t="s">
        <v>3513</v>
      </c>
      <c r="C78" s="687" t="s">
        <v>3337</v>
      </c>
      <c r="D78" s="688" t="s">
        <v>3450</v>
      </c>
      <c r="E78" s="529">
        <v>44280</v>
      </c>
      <c r="F78" s="535">
        <v>46.8</v>
      </c>
      <c r="G78" s="535">
        <v>1688.61</v>
      </c>
      <c r="H78" s="802" t="s">
        <v>2797</v>
      </c>
    </row>
    <row r="79" spans="1:9" ht="47.25" x14ac:dyDescent="0.25">
      <c r="A79" s="509">
        <v>75</v>
      </c>
      <c r="B79" s="687" t="s">
        <v>3514</v>
      </c>
      <c r="C79" s="687" t="s">
        <v>3338</v>
      </c>
      <c r="D79" s="688" t="s">
        <v>3450</v>
      </c>
      <c r="E79" s="529">
        <v>44280</v>
      </c>
      <c r="F79" s="535">
        <v>45.1</v>
      </c>
      <c r="G79" s="535">
        <v>1684.5889999999999</v>
      </c>
      <c r="H79" s="802" t="s">
        <v>2797</v>
      </c>
    </row>
  </sheetData>
  <mergeCells count="8">
    <mergeCell ref="A1:H1"/>
    <mergeCell ref="B2:B3"/>
    <mergeCell ref="C2:C3"/>
    <mergeCell ref="A2:A3"/>
    <mergeCell ref="E2:E3"/>
    <mergeCell ref="F2:F3"/>
    <mergeCell ref="G2:G3"/>
    <mergeCell ref="H2:H3"/>
  </mergeCells>
  <pageMargins left="0.25" right="0.25" top="0.75" bottom="0.75" header="0.3" footer="0.3"/>
  <pageSetup paperSize="9" scale="1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61"/>
  <sheetViews>
    <sheetView tabSelected="1" view="pageBreakPreview" zoomScale="70" zoomScaleNormal="85" zoomScaleSheetLayoutView="70" workbookViewId="0">
      <pane ySplit="4" topLeftCell="A42" activePane="bottomLeft" state="frozen"/>
      <selection activeCell="D17" sqref="D17"/>
      <selection pane="bottomLeft" activeCell="K46" sqref="K46"/>
    </sheetView>
  </sheetViews>
  <sheetFormatPr defaultColWidth="9.140625" defaultRowHeight="15" x14ac:dyDescent="0.25"/>
  <cols>
    <col min="1" max="1" width="6.7109375" style="656" customWidth="1"/>
    <col min="2" max="2" width="5.5703125" style="656" customWidth="1"/>
    <col min="3" max="3" width="40.140625" style="208" customWidth="1"/>
    <col min="4" max="4" width="18.7109375" style="208" customWidth="1"/>
    <col min="5" max="5" width="35.140625" style="208" customWidth="1"/>
    <col min="6" max="8" width="15.5703125" style="208" customWidth="1"/>
    <col min="9" max="9" width="23" style="208" customWidth="1"/>
    <col min="10" max="10" width="41" style="208" customWidth="1"/>
    <col min="11" max="16384" width="9.140625" style="208"/>
  </cols>
  <sheetData>
    <row r="1" spans="1:9" ht="24.75" customHeight="1" x14ac:dyDescent="0.25">
      <c r="B1" s="1040" t="s">
        <v>3905</v>
      </c>
      <c r="C1" s="1040"/>
      <c r="D1" s="1040"/>
      <c r="E1" s="1040"/>
      <c r="F1" s="1040"/>
      <c r="G1" s="1040"/>
      <c r="H1" s="1040"/>
      <c r="I1" s="1040"/>
    </row>
    <row r="2" spans="1:9" ht="26.25" customHeight="1" x14ac:dyDescent="0.25">
      <c r="B2" s="1153" t="s">
        <v>3912</v>
      </c>
      <c r="C2" s="1153"/>
      <c r="D2" s="1153"/>
      <c r="E2" s="1153"/>
      <c r="F2" s="1153"/>
      <c r="G2" s="1153"/>
      <c r="H2" s="1153"/>
      <c r="I2" s="1153"/>
    </row>
    <row r="3" spans="1:9" ht="15" customHeight="1" x14ac:dyDescent="0.25">
      <c r="A3" s="961" t="s">
        <v>1834</v>
      </c>
      <c r="B3" s="997" t="s">
        <v>12</v>
      </c>
      <c r="C3" s="997" t="s">
        <v>2258</v>
      </c>
      <c r="D3" s="997" t="s">
        <v>16</v>
      </c>
      <c r="E3" s="997" t="s">
        <v>17</v>
      </c>
      <c r="F3" s="997" t="s">
        <v>18</v>
      </c>
      <c r="G3" s="997" t="s">
        <v>19</v>
      </c>
      <c r="H3" s="997" t="s">
        <v>20</v>
      </c>
      <c r="I3" s="997" t="s">
        <v>45</v>
      </c>
    </row>
    <row r="4" spans="1:9" ht="99.75" customHeight="1" x14ac:dyDescent="0.25">
      <c r="A4" s="962"/>
      <c r="B4" s="997"/>
      <c r="C4" s="997"/>
      <c r="D4" s="997"/>
      <c r="E4" s="997"/>
      <c r="F4" s="997"/>
      <c r="G4" s="997"/>
      <c r="H4" s="997"/>
      <c r="I4" s="997"/>
    </row>
    <row r="5" spans="1:9" x14ac:dyDescent="0.25">
      <c r="A5" s="471">
        <v>1</v>
      </c>
      <c r="B5" s="471">
        <v>2</v>
      </c>
      <c r="C5" s="471">
        <v>3</v>
      </c>
      <c r="D5" s="471">
        <v>4</v>
      </c>
      <c r="E5" s="471">
        <v>5</v>
      </c>
      <c r="F5" s="471">
        <v>6</v>
      </c>
      <c r="G5" s="471">
        <v>7</v>
      </c>
      <c r="H5" s="471">
        <v>8</v>
      </c>
      <c r="I5" s="471">
        <v>9</v>
      </c>
    </row>
    <row r="6" spans="1:9" ht="15.75" customHeight="1" x14ac:dyDescent="0.25">
      <c r="A6" s="1035" t="s">
        <v>22</v>
      </c>
      <c r="B6" s="1035"/>
      <c r="C6" s="1035"/>
      <c r="D6" s="1035"/>
      <c r="E6" s="1035"/>
      <c r="F6" s="1035"/>
      <c r="G6" s="1035"/>
      <c r="H6" s="1035"/>
      <c r="I6" s="1035"/>
    </row>
    <row r="7" spans="1:9" x14ac:dyDescent="0.25">
      <c r="A7" s="471"/>
      <c r="B7" s="471"/>
      <c r="C7" s="790" t="s">
        <v>26</v>
      </c>
      <c r="D7" s="790" t="s">
        <v>26</v>
      </c>
      <c r="E7" s="790" t="s">
        <v>26</v>
      </c>
      <c r="F7" s="790" t="s">
        <v>26</v>
      </c>
      <c r="G7" s="790" t="s">
        <v>26</v>
      </c>
      <c r="H7" s="790" t="s">
        <v>26</v>
      </c>
      <c r="I7" s="790" t="s">
        <v>26</v>
      </c>
    </row>
    <row r="8" spans="1:9" ht="15.75" customHeight="1" x14ac:dyDescent="0.25">
      <c r="A8" s="471"/>
      <c r="B8" s="995" t="s">
        <v>25</v>
      </c>
      <c r="C8" s="995"/>
      <c r="D8" s="995"/>
      <c r="E8" s="995"/>
      <c r="F8" s="995"/>
      <c r="G8" s="995"/>
      <c r="H8" s="995"/>
      <c r="I8" s="995"/>
    </row>
    <row r="9" spans="1:9" s="500" customFormat="1" ht="15.75" x14ac:dyDescent="0.2">
      <c r="A9" s="501"/>
      <c r="B9" s="827"/>
      <c r="C9" s="798" t="s">
        <v>26</v>
      </c>
      <c r="D9" s="798" t="s">
        <v>26</v>
      </c>
      <c r="E9" s="798" t="s">
        <v>26</v>
      </c>
      <c r="F9" s="798" t="s">
        <v>26</v>
      </c>
      <c r="G9" s="798" t="s">
        <v>26</v>
      </c>
      <c r="H9" s="798" t="s">
        <v>26</v>
      </c>
      <c r="I9" s="798" t="s">
        <v>26</v>
      </c>
    </row>
    <row r="10" spans="1:9" ht="15.75" customHeight="1" x14ac:dyDescent="0.25">
      <c r="A10" s="471"/>
      <c r="B10" s="995" t="s">
        <v>27</v>
      </c>
      <c r="C10" s="995"/>
      <c r="D10" s="995"/>
      <c r="E10" s="995"/>
      <c r="F10" s="995"/>
      <c r="G10" s="995"/>
      <c r="H10" s="995"/>
      <c r="I10" s="995"/>
    </row>
    <row r="11" spans="1:9" ht="45" customHeight="1" x14ac:dyDescent="0.25">
      <c r="A11" s="471">
        <v>1</v>
      </c>
      <c r="B11" s="408">
        <v>1</v>
      </c>
      <c r="C11" s="668" t="s">
        <v>1041</v>
      </c>
      <c r="D11" s="798" t="s">
        <v>206</v>
      </c>
      <c r="E11" s="798" t="s">
        <v>207</v>
      </c>
      <c r="F11" s="67">
        <v>394.2</v>
      </c>
      <c r="G11" s="67">
        <v>394.2</v>
      </c>
      <c r="H11" s="67">
        <f>F11-G11</f>
        <v>0</v>
      </c>
      <c r="I11" s="798" t="s">
        <v>75</v>
      </c>
    </row>
    <row r="12" spans="1:9" ht="15.75" x14ac:dyDescent="0.25">
      <c r="A12" s="471"/>
      <c r="B12" s="408"/>
      <c r="C12" s="795" t="s">
        <v>24</v>
      </c>
      <c r="D12" s="826"/>
      <c r="E12" s="826"/>
      <c r="F12" s="828">
        <f>SUM(F11:F11)</f>
        <v>394.2</v>
      </c>
      <c r="G12" s="828">
        <f>SUM(G11:G11)</f>
        <v>394.2</v>
      </c>
      <c r="H12" s="828">
        <f>SUM(H11:H11)</f>
        <v>0</v>
      </c>
      <c r="I12" s="826"/>
    </row>
    <row r="13" spans="1:9" ht="15.75" customHeight="1" x14ac:dyDescent="0.25">
      <c r="A13" s="471"/>
      <c r="B13" s="995" t="s">
        <v>29</v>
      </c>
      <c r="C13" s="1036"/>
      <c r="D13" s="1036"/>
      <c r="E13" s="1036"/>
      <c r="F13" s="1036"/>
      <c r="G13" s="1036"/>
      <c r="H13" s="1036"/>
      <c r="I13" s="1036"/>
    </row>
    <row r="14" spans="1:9" s="793" customFormat="1" ht="54" customHeight="1" x14ac:dyDescent="0.25">
      <c r="A14" s="790">
        <v>2</v>
      </c>
      <c r="B14" s="798">
        <v>1</v>
      </c>
      <c r="C14" s="668" t="s">
        <v>1043</v>
      </c>
      <c r="D14" s="798" t="s">
        <v>247</v>
      </c>
      <c r="E14" s="798" t="s">
        <v>248</v>
      </c>
      <c r="F14" s="67">
        <v>2295.3452400000001</v>
      </c>
      <c r="G14" s="67">
        <f>F14</f>
        <v>2295.3452400000001</v>
      </c>
      <c r="H14" s="67">
        <f>F14-G14</f>
        <v>0</v>
      </c>
      <c r="I14" s="798" t="s">
        <v>246</v>
      </c>
    </row>
    <row r="15" spans="1:9" s="793" customFormat="1" ht="31.5" x14ac:dyDescent="0.25">
      <c r="A15" s="790">
        <v>3</v>
      </c>
      <c r="B15" s="798">
        <v>2</v>
      </c>
      <c r="C15" s="668" t="s">
        <v>1044</v>
      </c>
      <c r="D15" s="798" t="s">
        <v>1667</v>
      </c>
      <c r="E15" s="798" t="s">
        <v>1666</v>
      </c>
      <c r="F15" s="67">
        <v>180</v>
      </c>
      <c r="G15" s="67">
        <v>180</v>
      </c>
      <c r="H15" s="67">
        <f>F15-G15</f>
        <v>0</v>
      </c>
      <c r="I15" s="798" t="s">
        <v>75</v>
      </c>
    </row>
    <row r="16" spans="1:9" ht="15.75" x14ac:dyDescent="0.25">
      <c r="A16" s="471"/>
      <c r="B16" s="408"/>
      <c r="C16" s="795" t="s">
        <v>24</v>
      </c>
      <c r="D16" s="830"/>
      <c r="E16" s="830"/>
      <c r="F16" s="828">
        <f>SUM(F14:F15)</f>
        <v>2475.3452400000001</v>
      </c>
      <c r="G16" s="828">
        <f>SUM(G14:G15)</f>
        <v>2475.3452400000001</v>
      </c>
      <c r="H16" s="828">
        <f>SUM(H14:H15)</f>
        <v>0</v>
      </c>
      <c r="I16" s="830"/>
    </row>
    <row r="17" spans="1:11" ht="15.75" customHeight="1" x14ac:dyDescent="0.25">
      <c r="A17" s="471"/>
      <c r="B17" s="995" t="s">
        <v>30</v>
      </c>
      <c r="C17" s="1036"/>
      <c r="D17" s="1036"/>
      <c r="E17" s="1036"/>
      <c r="F17" s="1036"/>
      <c r="G17" s="1036"/>
      <c r="H17" s="1036"/>
      <c r="I17" s="1036"/>
    </row>
    <row r="18" spans="1:11" x14ac:dyDescent="0.25">
      <c r="A18" s="471"/>
      <c r="J18" s="656"/>
    </row>
    <row r="19" spans="1:11" ht="30" x14ac:dyDescent="0.25">
      <c r="A19" s="471">
        <v>4</v>
      </c>
      <c r="B19" s="471">
        <v>1</v>
      </c>
      <c r="C19" s="831" t="s">
        <v>2534</v>
      </c>
      <c r="D19" s="738">
        <v>43691</v>
      </c>
      <c r="E19" s="790" t="s">
        <v>2533</v>
      </c>
      <c r="F19" s="832">
        <v>139.80000000000001</v>
      </c>
      <c r="G19" s="832">
        <v>139.80000000000001</v>
      </c>
      <c r="H19" s="471"/>
      <c r="I19" s="471" t="s">
        <v>75</v>
      </c>
    </row>
    <row r="20" spans="1:11" s="500" customFormat="1" ht="15.75" customHeight="1" x14ac:dyDescent="0.2">
      <c r="A20" s="501"/>
      <c r="B20" s="833"/>
      <c r="C20" s="807" t="s">
        <v>24</v>
      </c>
      <c r="D20" s="834"/>
      <c r="E20" s="795"/>
      <c r="F20" s="828">
        <f>SUM(F18:F19)</f>
        <v>139.80000000000001</v>
      </c>
      <c r="G20" s="828">
        <f>SUM(G18:G19)</f>
        <v>139.80000000000001</v>
      </c>
      <c r="H20" s="828">
        <f>H90</f>
        <v>0</v>
      </c>
      <c r="I20" s="795"/>
      <c r="J20" s="511"/>
    </row>
    <row r="21" spans="1:11" ht="18" customHeight="1" x14ac:dyDescent="0.25">
      <c r="A21" s="471"/>
      <c r="B21" s="1030" t="s">
        <v>2267</v>
      </c>
      <c r="C21" s="1031"/>
      <c r="D21" s="1031"/>
      <c r="E21" s="1031"/>
      <c r="F21" s="1031"/>
      <c r="G21" s="1031"/>
      <c r="H21" s="1031"/>
      <c r="I21" s="1032"/>
      <c r="J21" s="656"/>
    </row>
    <row r="22" spans="1:11" ht="60" customHeight="1" x14ac:dyDescent="0.25">
      <c r="A22" s="471">
        <v>5</v>
      </c>
      <c r="B22" s="798">
        <v>1</v>
      </c>
      <c r="C22" s="668" t="s">
        <v>1046</v>
      </c>
      <c r="D22" s="798" t="s">
        <v>222</v>
      </c>
      <c r="E22" s="798" t="s">
        <v>228</v>
      </c>
      <c r="F22" s="67">
        <v>1195</v>
      </c>
      <c r="G22" s="67">
        <v>1195</v>
      </c>
      <c r="H22" s="67">
        <f t="shared" ref="H22:H83" si="0">F22-G22</f>
        <v>0</v>
      </c>
      <c r="I22" s="798" t="s">
        <v>75</v>
      </c>
      <c r="K22" s="512"/>
    </row>
    <row r="23" spans="1:11" ht="31.5" x14ac:dyDescent="0.25">
      <c r="A23" s="471">
        <v>6</v>
      </c>
      <c r="B23" s="798">
        <v>2</v>
      </c>
      <c r="C23" s="668" t="s">
        <v>1047</v>
      </c>
      <c r="D23" s="798" t="s">
        <v>224</v>
      </c>
      <c r="E23" s="798" t="s">
        <v>228</v>
      </c>
      <c r="F23" s="67">
        <v>78.599999999999994</v>
      </c>
      <c r="G23" s="67">
        <v>78.599999999999994</v>
      </c>
      <c r="H23" s="67">
        <f t="shared" si="0"/>
        <v>0</v>
      </c>
      <c r="I23" s="798" t="s">
        <v>75</v>
      </c>
    </row>
    <row r="24" spans="1:11" ht="31.5" x14ac:dyDescent="0.25">
      <c r="A24" s="471">
        <v>7</v>
      </c>
      <c r="B24" s="798">
        <v>3</v>
      </c>
      <c r="C24" s="668" t="s">
        <v>2903</v>
      </c>
      <c r="D24" s="42">
        <v>40918</v>
      </c>
      <c r="E24" s="798" t="s">
        <v>228</v>
      </c>
      <c r="F24" s="67">
        <v>76.2</v>
      </c>
      <c r="G24" s="67">
        <v>76.2</v>
      </c>
      <c r="H24" s="67" t="s">
        <v>26</v>
      </c>
      <c r="I24" s="798" t="s">
        <v>75</v>
      </c>
    </row>
    <row r="25" spans="1:11" s="500" customFormat="1" ht="15.75" x14ac:dyDescent="0.2">
      <c r="A25" s="501"/>
      <c r="B25" s="795"/>
      <c r="C25" s="807" t="s">
        <v>24</v>
      </c>
      <c r="D25" s="795"/>
      <c r="E25" s="795"/>
      <c r="F25" s="828">
        <f>SUM(F22:F24)</f>
        <v>1349.8</v>
      </c>
      <c r="G25" s="828">
        <f t="shared" ref="G25:H25" si="1">SUM(G22:G24)</f>
        <v>1349.8</v>
      </c>
      <c r="H25" s="828">
        <f t="shared" si="1"/>
        <v>0</v>
      </c>
      <c r="I25" s="795"/>
    </row>
    <row r="26" spans="1:11" ht="23.25" customHeight="1" x14ac:dyDescent="0.25">
      <c r="A26" s="471"/>
      <c r="B26" s="1030" t="s">
        <v>2269</v>
      </c>
      <c r="C26" s="1031"/>
      <c r="D26" s="1031"/>
      <c r="E26" s="1031"/>
      <c r="F26" s="1031"/>
      <c r="G26" s="1031"/>
      <c r="H26" s="1031"/>
      <c r="I26" s="1032"/>
    </row>
    <row r="27" spans="1:11" ht="31.5" x14ac:dyDescent="0.25">
      <c r="A27" s="471">
        <v>8</v>
      </c>
      <c r="B27" s="798">
        <v>1</v>
      </c>
      <c r="C27" s="668" t="s">
        <v>1048</v>
      </c>
      <c r="D27" s="798" t="s">
        <v>223</v>
      </c>
      <c r="E27" s="798" t="s">
        <v>228</v>
      </c>
      <c r="F27" s="67">
        <v>275.60000000000002</v>
      </c>
      <c r="G27" s="67">
        <v>275.60000000000002</v>
      </c>
      <c r="H27" s="67">
        <v>0</v>
      </c>
      <c r="I27" s="798" t="s">
        <v>75</v>
      </c>
    </row>
    <row r="28" spans="1:11" ht="41.25" customHeight="1" x14ac:dyDescent="0.25">
      <c r="A28" s="471">
        <v>9</v>
      </c>
      <c r="B28" s="798">
        <v>2</v>
      </c>
      <c r="C28" s="668" t="s">
        <v>1087</v>
      </c>
      <c r="D28" s="42">
        <v>42691</v>
      </c>
      <c r="E28" s="798" t="s">
        <v>1799</v>
      </c>
      <c r="F28" s="67">
        <v>1522.9</v>
      </c>
      <c r="G28" s="67">
        <v>1123.0999999999999</v>
      </c>
      <c r="H28" s="67">
        <f>F28-G28</f>
        <v>399.80000000000018</v>
      </c>
      <c r="I28" s="798" t="s">
        <v>75</v>
      </c>
      <c r="K28" s="512"/>
    </row>
    <row r="29" spans="1:11" s="500" customFormat="1" ht="15.75" customHeight="1" x14ac:dyDescent="0.2">
      <c r="A29" s="501"/>
      <c r="B29" s="795"/>
      <c r="C29" s="807" t="s">
        <v>24</v>
      </c>
      <c r="D29" s="834"/>
      <c r="E29" s="795"/>
      <c r="F29" s="828">
        <f>SUM(F27:F28)</f>
        <v>1798.5</v>
      </c>
      <c r="G29" s="828">
        <f t="shared" ref="G29:H29" si="2">SUM(G27:G28)</f>
        <v>1398.6999999999998</v>
      </c>
      <c r="H29" s="828">
        <f t="shared" si="2"/>
        <v>399.80000000000018</v>
      </c>
      <c r="I29" s="795"/>
      <c r="K29" s="513"/>
    </row>
    <row r="30" spans="1:11" s="500" customFormat="1" ht="15.75" customHeight="1" x14ac:dyDescent="0.2">
      <c r="A30" s="501"/>
      <c r="B30" s="1030" t="s">
        <v>2270</v>
      </c>
      <c r="C30" s="1031"/>
      <c r="D30" s="1031"/>
      <c r="E30" s="1031"/>
      <c r="F30" s="1031"/>
      <c r="G30" s="1031"/>
      <c r="H30" s="1031"/>
      <c r="I30" s="1032"/>
      <c r="K30" s="513"/>
    </row>
    <row r="31" spans="1:11" ht="31.5" x14ac:dyDescent="0.25">
      <c r="A31" s="471">
        <v>10</v>
      </c>
      <c r="B31" s="798">
        <v>1</v>
      </c>
      <c r="C31" s="668" t="s">
        <v>1049</v>
      </c>
      <c r="D31" s="798" t="s">
        <v>225</v>
      </c>
      <c r="E31" s="798" t="s">
        <v>228</v>
      </c>
      <c r="F31" s="67">
        <v>1102</v>
      </c>
      <c r="G31" s="67">
        <v>1102</v>
      </c>
      <c r="H31" s="67">
        <f t="shared" si="0"/>
        <v>0</v>
      </c>
      <c r="I31" s="798" t="s">
        <v>75</v>
      </c>
      <c r="K31" s="512"/>
    </row>
    <row r="32" spans="1:11" ht="31.5" x14ac:dyDescent="0.25">
      <c r="A32" s="471">
        <v>11</v>
      </c>
      <c r="B32" s="798">
        <v>2</v>
      </c>
      <c r="C32" s="668" t="s">
        <v>1050</v>
      </c>
      <c r="D32" s="798" t="s">
        <v>226</v>
      </c>
      <c r="E32" s="798" t="s">
        <v>228</v>
      </c>
      <c r="F32" s="67">
        <v>161.4</v>
      </c>
      <c r="G32" s="67">
        <v>161.4</v>
      </c>
      <c r="H32" s="67">
        <f t="shared" si="0"/>
        <v>0</v>
      </c>
      <c r="I32" s="798" t="s">
        <v>75</v>
      </c>
    </row>
    <row r="33" spans="1:11" ht="31.5" x14ac:dyDescent="0.25">
      <c r="A33" s="471">
        <v>12</v>
      </c>
      <c r="B33" s="798">
        <v>3</v>
      </c>
      <c r="C33" s="668" t="s">
        <v>1051</v>
      </c>
      <c r="D33" s="798" t="s">
        <v>227</v>
      </c>
      <c r="E33" s="798" t="s">
        <v>228</v>
      </c>
      <c r="F33" s="67">
        <v>7.2</v>
      </c>
      <c r="G33" s="67">
        <v>7.2</v>
      </c>
      <c r="H33" s="67">
        <f t="shared" si="0"/>
        <v>0</v>
      </c>
      <c r="I33" s="798" t="s">
        <v>75</v>
      </c>
    </row>
    <row r="34" spans="1:11" ht="31.5" x14ac:dyDescent="0.25">
      <c r="A34" s="471">
        <v>13</v>
      </c>
      <c r="B34" s="798">
        <v>4</v>
      </c>
      <c r="C34" s="668" t="s">
        <v>1052</v>
      </c>
      <c r="D34" s="798" t="s">
        <v>227</v>
      </c>
      <c r="E34" s="798" t="s">
        <v>228</v>
      </c>
      <c r="F34" s="67">
        <v>70.400000000000006</v>
      </c>
      <c r="G34" s="67">
        <v>70.400000000000006</v>
      </c>
      <c r="H34" s="67">
        <f t="shared" si="0"/>
        <v>0</v>
      </c>
      <c r="I34" s="798" t="s">
        <v>75</v>
      </c>
    </row>
    <row r="35" spans="1:11" ht="38.25" customHeight="1" x14ac:dyDescent="0.25">
      <c r="A35" s="471">
        <v>14</v>
      </c>
      <c r="B35" s="798">
        <v>5</v>
      </c>
      <c r="C35" s="668" t="s">
        <v>1073</v>
      </c>
      <c r="D35" s="42">
        <v>41640</v>
      </c>
      <c r="E35" s="798" t="s">
        <v>245</v>
      </c>
      <c r="F35" s="67">
        <v>1285</v>
      </c>
      <c r="G35" s="67">
        <v>1285</v>
      </c>
      <c r="H35" s="67">
        <f>F35-G35</f>
        <v>0</v>
      </c>
      <c r="I35" s="798" t="s">
        <v>75</v>
      </c>
      <c r="K35" s="512"/>
    </row>
    <row r="36" spans="1:11" ht="38.25" customHeight="1" x14ac:dyDescent="0.25">
      <c r="A36" s="471">
        <v>15</v>
      </c>
      <c r="B36" s="798">
        <v>6</v>
      </c>
      <c r="C36" s="668" t="s">
        <v>3371</v>
      </c>
      <c r="D36" s="42">
        <v>44377</v>
      </c>
      <c r="E36" s="798" t="s">
        <v>3372</v>
      </c>
      <c r="F36" s="67">
        <v>2305</v>
      </c>
      <c r="G36" s="67">
        <v>1241.2</v>
      </c>
      <c r="H36" s="67">
        <f>F36-G36</f>
        <v>1063.8</v>
      </c>
      <c r="I36" s="798" t="s">
        <v>75</v>
      </c>
      <c r="K36" s="512"/>
    </row>
    <row r="37" spans="1:11" ht="31.5" x14ac:dyDescent="0.25">
      <c r="A37" s="471">
        <v>16</v>
      </c>
      <c r="B37" s="798">
        <v>7</v>
      </c>
      <c r="C37" s="668" t="s">
        <v>1053</v>
      </c>
      <c r="D37" s="798" t="s">
        <v>227</v>
      </c>
      <c r="E37" s="798" t="s">
        <v>228</v>
      </c>
      <c r="F37" s="67">
        <v>26.4</v>
      </c>
      <c r="G37" s="67">
        <v>26.4</v>
      </c>
      <c r="H37" s="67">
        <f t="shared" si="0"/>
        <v>0</v>
      </c>
      <c r="I37" s="798" t="s">
        <v>75</v>
      </c>
    </row>
    <row r="38" spans="1:11" s="500" customFormat="1" ht="15.75" x14ac:dyDescent="0.2">
      <c r="A38" s="501"/>
      <c r="B38" s="795"/>
      <c r="C38" s="807" t="s">
        <v>24</v>
      </c>
      <c r="D38" s="795"/>
      <c r="E38" s="795"/>
      <c r="F38" s="828">
        <f>SUM(F31:F37)</f>
        <v>4957.3999999999996</v>
      </c>
      <c r="G38" s="828">
        <f t="shared" ref="G38:H38" si="3">SUM(G31:G37)</f>
        <v>3893.6</v>
      </c>
      <c r="H38" s="828">
        <f t="shared" si="3"/>
        <v>1063.8</v>
      </c>
      <c r="I38" s="795"/>
    </row>
    <row r="39" spans="1:11" ht="16.5" customHeight="1" x14ac:dyDescent="0.25">
      <c r="A39" s="471"/>
      <c r="B39" s="1030" t="s">
        <v>2271</v>
      </c>
      <c r="C39" s="1031"/>
      <c r="D39" s="1031"/>
      <c r="E39" s="1031"/>
      <c r="F39" s="1031"/>
      <c r="G39" s="1031"/>
      <c r="H39" s="1031"/>
      <c r="I39" s="1032"/>
      <c r="K39" s="512"/>
    </row>
    <row r="40" spans="1:11" ht="47.25" x14ac:dyDescent="0.25">
      <c r="A40" s="471">
        <v>17</v>
      </c>
      <c r="B40" s="798">
        <v>1</v>
      </c>
      <c r="C40" s="668" t="s">
        <v>2404</v>
      </c>
      <c r="D40" s="42" t="s">
        <v>222</v>
      </c>
      <c r="E40" s="798" t="s">
        <v>228</v>
      </c>
      <c r="F40" s="67">
        <v>1195</v>
      </c>
      <c r="G40" s="67">
        <v>1195</v>
      </c>
      <c r="H40" s="67">
        <f>F40-G40</f>
        <v>0</v>
      </c>
      <c r="I40" s="798" t="s">
        <v>75</v>
      </c>
      <c r="K40" s="512"/>
    </row>
    <row r="41" spans="1:11" s="500" customFormat="1" ht="18.75" customHeight="1" x14ac:dyDescent="0.2">
      <c r="A41" s="501"/>
      <c r="B41" s="795"/>
      <c r="C41" s="807" t="s">
        <v>24</v>
      </c>
      <c r="D41" s="834"/>
      <c r="E41" s="795"/>
      <c r="F41" s="828">
        <f>F40</f>
        <v>1195</v>
      </c>
      <c r="G41" s="828">
        <f t="shared" ref="G41:H41" si="4">G40</f>
        <v>1195</v>
      </c>
      <c r="H41" s="828">
        <f t="shared" si="4"/>
        <v>0</v>
      </c>
      <c r="I41" s="795"/>
      <c r="K41" s="513"/>
    </row>
    <row r="42" spans="1:11" ht="19.5" customHeight="1" x14ac:dyDescent="0.25">
      <c r="A42" s="471"/>
      <c r="B42" s="1030" t="s">
        <v>2272</v>
      </c>
      <c r="C42" s="1031"/>
      <c r="D42" s="1031"/>
      <c r="E42" s="1031"/>
      <c r="F42" s="1031"/>
      <c r="G42" s="1031"/>
      <c r="H42" s="1031"/>
      <c r="I42" s="1032"/>
      <c r="K42" s="512"/>
    </row>
    <row r="43" spans="1:11" ht="31.5" x14ac:dyDescent="0.25">
      <c r="A43" s="471">
        <v>18</v>
      </c>
      <c r="B43" s="798">
        <v>1</v>
      </c>
      <c r="C43" s="668" t="s">
        <v>1054</v>
      </c>
      <c r="D43" s="42" t="s">
        <v>231</v>
      </c>
      <c r="E43" s="798" t="s">
        <v>228</v>
      </c>
      <c r="F43" s="67">
        <v>1102</v>
      </c>
      <c r="G43" s="67">
        <v>1102</v>
      </c>
      <c r="H43" s="67">
        <f t="shared" si="0"/>
        <v>0</v>
      </c>
      <c r="I43" s="798" t="s">
        <v>75</v>
      </c>
      <c r="K43" s="512"/>
    </row>
    <row r="44" spans="1:11" ht="31.5" x14ac:dyDescent="0.25">
      <c r="A44" s="471">
        <v>19</v>
      </c>
      <c r="B44" s="798">
        <v>2</v>
      </c>
      <c r="C44" s="668" t="s">
        <v>3373</v>
      </c>
      <c r="D44" s="42">
        <v>44377</v>
      </c>
      <c r="E44" s="798" t="s">
        <v>3372</v>
      </c>
      <c r="F44" s="67">
        <v>2305</v>
      </c>
      <c r="G44" s="67">
        <v>1241.0999999999999</v>
      </c>
      <c r="H44" s="67">
        <f t="shared" si="0"/>
        <v>1063.9000000000001</v>
      </c>
      <c r="I44" s="798" t="s">
        <v>75</v>
      </c>
      <c r="K44" s="512"/>
    </row>
    <row r="45" spans="1:11" ht="31.5" x14ac:dyDescent="0.25">
      <c r="A45" s="471">
        <v>20</v>
      </c>
      <c r="B45" s="798">
        <v>3</v>
      </c>
      <c r="C45" s="668" t="s">
        <v>1055</v>
      </c>
      <c r="D45" s="42" t="s">
        <v>232</v>
      </c>
      <c r="E45" s="798" t="s">
        <v>228</v>
      </c>
      <c r="F45" s="67">
        <v>140.4</v>
      </c>
      <c r="G45" s="67">
        <v>140.4</v>
      </c>
      <c r="H45" s="67">
        <f t="shared" si="0"/>
        <v>0</v>
      </c>
      <c r="I45" s="798" t="s">
        <v>75</v>
      </c>
    </row>
    <row r="46" spans="1:11" s="500" customFormat="1" ht="15.75" x14ac:dyDescent="0.2">
      <c r="A46" s="501"/>
      <c r="B46" s="795"/>
      <c r="C46" s="807" t="s">
        <v>24</v>
      </c>
      <c r="D46" s="834"/>
      <c r="E46" s="795"/>
      <c r="F46" s="828">
        <f>F45+F43+F44</f>
        <v>3547.4</v>
      </c>
      <c r="G46" s="828">
        <f t="shared" ref="G46:H46" si="5">G45+G43+G44</f>
        <v>2483.5</v>
      </c>
      <c r="H46" s="828">
        <f t="shared" si="5"/>
        <v>1063.9000000000001</v>
      </c>
      <c r="I46" s="795"/>
    </row>
    <row r="47" spans="1:11" s="500" customFormat="1" ht="15.75" customHeight="1" x14ac:dyDescent="0.2">
      <c r="A47" s="501"/>
      <c r="B47" s="1030" t="s">
        <v>2273</v>
      </c>
      <c r="C47" s="1031"/>
      <c r="D47" s="1031"/>
      <c r="E47" s="1031"/>
      <c r="F47" s="1031"/>
      <c r="G47" s="1031"/>
      <c r="H47" s="1031"/>
      <c r="I47" s="1032"/>
    </row>
    <row r="48" spans="1:11" ht="31.5" x14ac:dyDescent="0.25">
      <c r="A48" s="471">
        <v>21</v>
      </c>
      <c r="B48" s="798">
        <v>1</v>
      </c>
      <c r="C48" s="668" t="s">
        <v>1056</v>
      </c>
      <c r="D48" s="42" t="s">
        <v>231</v>
      </c>
      <c r="E48" s="798" t="s">
        <v>228</v>
      </c>
      <c r="F48" s="67">
        <v>1102</v>
      </c>
      <c r="G48" s="67">
        <v>1102</v>
      </c>
      <c r="H48" s="67">
        <f t="shared" si="0"/>
        <v>0</v>
      </c>
      <c r="I48" s="798" t="s">
        <v>75</v>
      </c>
      <c r="K48" s="512"/>
    </row>
    <row r="49" spans="1:11" ht="31.5" x14ac:dyDescent="0.25">
      <c r="A49" s="471">
        <v>22</v>
      </c>
      <c r="B49" s="798">
        <v>2</v>
      </c>
      <c r="C49" s="668" t="s">
        <v>1057</v>
      </c>
      <c r="D49" s="42" t="s">
        <v>222</v>
      </c>
      <c r="E49" s="798" t="s">
        <v>228</v>
      </c>
      <c r="F49" s="67">
        <v>1195</v>
      </c>
      <c r="G49" s="67">
        <v>1195</v>
      </c>
      <c r="H49" s="67">
        <f t="shared" si="0"/>
        <v>0</v>
      </c>
      <c r="I49" s="798" t="s">
        <v>75</v>
      </c>
      <c r="K49" s="512"/>
    </row>
    <row r="50" spans="1:11" ht="31.5" x14ac:dyDescent="0.25">
      <c r="A50" s="471">
        <v>23</v>
      </c>
      <c r="B50" s="798">
        <v>3</v>
      </c>
      <c r="C50" s="668" t="s">
        <v>1058</v>
      </c>
      <c r="D50" s="42" t="s">
        <v>233</v>
      </c>
      <c r="E50" s="798" t="s">
        <v>228</v>
      </c>
      <c r="F50" s="67">
        <v>169.7</v>
      </c>
      <c r="G50" s="67">
        <v>169.7</v>
      </c>
      <c r="H50" s="67">
        <f t="shared" si="0"/>
        <v>0</v>
      </c>
      <c r="I50" s="798" t="s">
        <v>75</v>
      </c>
    </row>
    <row r="51" spans="1:11" ht="31.5" x14ac:dyDescent="0.25">
      <c r="A51" s="471">
        <v>24</v>
      </c>
      <c r="B51" s="798">
        <v>4</v>
      </c>
      <c r="C51" s="668" t="s">
        <v>1059</v>
      </c>
      <c r="D51" s="42" t="s">
        <v>234</v>
      </c>
      <c r="E51" s="798" t="s">
        <v>228</v>
      </c>
      <c r="F51" s="67">
        <v>139.80000000000001</v>
      </c>
      <c r="G51" s="67">
        <v>139.80000000000001</v>
      </c>
      <c r="H51" s="67">
        <f t="shared" si="0"/>
        <v>0</v>
      </c>
      <c r="I51" s="798" t="s">
        <v>75</v>
      </c>
      <c r="K51" s="512"/>
    </row>
    <row r="52" spans="1:11" ht="47.25" x14ac:dyDescent="0.25">
      <c r="A52" s="471">
        <v>25</v>
      </c>
      <c r="B52" s="798">
        <v>5</v>
      </c>
      <c r="C52" s="668" t="s">
        <v>3374</v>
      </c>
      <c r="D52" s="42">
        <v>44232</v>
      </c>
      <c r="E52" s="798" t="s">
        <v>3375</v>
      </c>
      <c r="F52" s="67">
        <v>1604.9</v>
      </c>
      <c r="G52" s="67">
        <v>1358</v>
      </c>
      <c r="H52" s="67">
        <f t="shared" si="0"/>
        <v>246.90000000000009</v>
      </c>
      <c r="I52" s="798" t="s">
        <v>75</v>
      </c>
      <c r="K52" s="512"/>
    </row>
    <row r="53" spans="1:11" ht="47.25" x14ac:dyDescent="0.25">
      <c r="A53" s="471">
        <v>26</v>
      </c>
      <c r="B53" s="798">
        <v>6</v>
      </c>
      <c r="C53" s="668" t="s">
        <v>3376</v>
      </c>
      <c r="D53" s="42">
        <v>44377</v>
      </c>
      <c r="E53" s="798" t="s">
        <v>3372</v>
      </c>
      <c r="F53" s="67">
        <v>2305</v>
      </c>
      <c r="G53" s="67">
        <v>1241.2</v>
      </c>
      <c r="H53" s="67">
        <f t="shared" si="0"/>
        <v>1063.8</v>
      </c>
      <c r="I53" s="798" t="s">
        <v>75</v>
      </c>
      <c r="K53" s="512"/>
    </row>
    <row r="54" spans="1:11" ht="47.25" x14ac:dyDescent="0.25">
      <c r="A54" s="471">
        <v>27</v>
      </c>
      <c r="B54" s="798">
        <v>7</v>
      </c>
      <c r="C54" s="668" t="s">
        <v>1068</v>
      </c>
      <c r="D54" s="798" t="s">
        <v>242</v>
      </c>
      <c r="E54" s="798" t="s">
        <v>228</v>
      </c>
      <c r="F54" s="67">
        <v>684.5</v>
      </c>
      <c r="G54" s="67">
        <f>F54</f>
        <v>684.5</v>
      </c>
      <c r="H54" s="67">
        <f>F54-G54</f>
        <v>0</v>
      </c>
      <c r="I54" s="798" t="s">
        <v>75</v>
      </c>
      <c r="J54" s="512"/>
    </row>
    <row r="55" spans="1:11" s="500" customFormat="1" ht="15.75" x14ac:dyDescent="0.2">
      <c r="A55" s="501"/>
      <c r="B55" s="795"/>
      <c r="C55" s="807" t="s">
        <v>24</v>
      </c>
      <c r="D55" s="834"/>
      <c r="E55" s="795"/>
      <c r="F55" s="828">
        <f>SUM(F48:F54)</f>
        <v>7200.9</v>
      </c>
      <c r="G55" s="828">
        <f t="shared" ref="G55:H55" si="6">SUM(G48:G54)</f>
        <v>5890.2</v>
      </c>
      <c r="H55" s="828">
        <f t="shared" si="6"/>
        <v>1310.7</v>
      </c>
      <c r="I55" s="795"/>
      <c r="K55" s="513"/>
    </row>
    <row r="56" spans="1:11" s="500" customFormat="1" ht="15.75" customHeight="1" x14ac:dyDescent="0.2">
      <c r="A56" s="501"/>
      <c r="B56" s="1030" t="s">
        <v>2274</v>
      </c>
      <c r="C56" s="1031"/>
      <c r="D56" s="1031"/>
      <c r="E56" s="1031"/>
      <c r="F56" s="1031"/>
      <c r="G56" s="1031"/>
      <c r="H56" s="1031"/>
      <c r="I56" s="1032"/>
      <c r="K56" s="513"/>
    </row>
    <row r="57" spans="1:11" s="500" customFormat="1" ht="47.25" x14ac:dyDescent="0.2">
      <c r="A57" s="471">
        <v>28</v>
      </c>
      <c r="B57" s="412">
        <v>1</v>
      </c>
      <c r="C57" s="668" t="s">
        <v>1061</v>
      </c>
      <c r="D57" s="42" t="s">
        <v>236</v>
      </c>
      <c r="E57" s="798" t="s">
        <v>228</v>
      </c>
      <c r="F57" s="67">
        <v>1195</v>
      </c>
      <c r="G57" s="67">
        <v>1195</v>
      </c>
      <c r="H57" s="67">
        <f>F57-G57</f>
        <v>0</v>
      </c>
      <c r="I57" s="798" t="s">
        <v>75</v>
      </c>
      <c r="K57" s="513"/>
    </row>
    <row r="58" spans="1:11" ht="31.5" x14ac:dyDescent="0.25">
      <c r="A58" s="471">
        <v>29</v>
      </c>
      <c r="B58" s="412">
        <v>2</v>
      </c>
      <c r="C58" s="668" t="s">
        <v>3377</v>
      </c>
      <c r="D58" s="42">
        <v>42647</v>
      </c>
      <c r="E58" s="798" t="s">
        <v>2904</v>
      </c>
      <c r="F58" s="67">
        <v>1195</v>
      </c>
      <c r="G58" s="67">
        <v>1195</v>
      </c>
      <c r="H58" s="67">
        <f>F58-G58</f>
        <v>0</v>
      </c>
      <c r="I58" s="798" t="s">
        <v>75</v>
      </c>
      <c r="K58" s="512"/>
    </row>
    <row r="59" spans="1:11" ht="31.5" x14ac:dyDescent="0.25">
      <c r="A59" s="471">
        <v>30</v>
      </c>
      <c r="B59" s="412">
        <v>3</v>
      </c>
      <c r="C59" s="668" t="s">
        <v>3378</v>
      </c>
      <c r="D59" s="42">
        <v>44377</v>
      </c>
      <c r="E59" s="798" t="s">
        <v>3372</v>
      </c>
      <c r="F59" s="67">
        <v>2305</v>
      </c>
      <c r="G59" s="67">
        <v>1241.2</v>
      </c>
      <c r="H59" s="67">
        <f t="shared" ref="H59:H60" si="7">F59-G59</f>
        <v>1063.8</v>
      </c>
      <c r="I59" s="798" t="s">
        <v>75</v>
      </c>
      <c r="K59" s="512"/>
    </row>
    <row r="60" spans="1:11" ht="31.5" x14ac:dyDescent="0.25">
      <c r="A60" s="471">
        <v>31</v>
      </c>
      <c r="B60" s="412">
        <v>4</v>
      </c>
      <c r="C60" s="668" t="s">
        <v>3379</v>
      </c>
      <c r="D60" s="798" t="s">
        <v>3380</v>
      </c>
      <c r="E60" s="798" t="s">
        <v>3381</v>
      </c>
      <c r="F60" s="67">
        <v>150</v>
      </c>
      <c r="G60" s="67">
        <v>150</v>
      </c>
      <c r="H60" s="67">
        <f t="shared" si="7"/>
        <v>0</v>
      </c>
      <c r="I60" s="798" t="s">
        <v>75</v>
      </c>
      <c r="K60" s="512"/>
    </row>
    <row r="61" spans="1:11" ht="54" customHeight="1" x14ac:dyDescent="0.25">
      <c r="A61" s="471">
        <v>32</v>
      </c>
      <c r="B61" s="412">
        <v>5</v>
      </c>
      <c r="C61" s="668" t="s">
        <v>1062</v>
      </c>
      <c r="D61" s="42" t="s">
        <v>237</v>
      </c>
      <c r="E61" s="798" t="s">
        <v>228</v>
      </c>
      <c r="F61" s="67">
        <v>1102</v>
      </c>
      <c r="G61" s="67">
        <v>1102</v>
      </c>
      <c r="H61" s="67">
        <f>F61-G61</f>
        <v>0</v>
      </c>
      <c r="I61" s="798" t="s">
        <v>75</v>
      </c>
      <c r="K61" s="512"/>
    </row>
    <row r="62" spans="1:11" s="500" customFormat="1" ht="15.75" x14ac:dyDescent="0.2">
      <c r="A62" s="501"/>
      <c r="B62" s="833"/>
      <c r="C62" s="807" t="s">
        <v>24</v>
      </c>
      <c r="D62" s="834"/>
      <c r="E62" s="795"/>
      <c r="F62" s="828">
        <f>SUM(F57:F61)</f>
        <v>5947</v>
      </c>
      <c r="G62" s="828">
        <f t="shared" ref="G62:H62" si="8">SUM(G57:G61)</f>
        <v>4883.2</v>
      </c>
      <c r="H62" s="828">
        <f t="shared" si="8"/>
        <v>1063.8</v>
      </c>
      <c r="I62" s="795"/>
      <c r="K62" s="513"/>
    </row>
    <row r="63" spans="1:11" s="500" customFormat="1" ht="15.75" customHeight="1" x14ac:dyDescent="0.2">
      <c r="A63" s="501"/>
      <c r="B63" s="1030" t="s">
        <v>2275</v>
      </c>
      <c r="C63" s="1031"/>
      <c r="D63" s="1031"/>
      <c r="E63" s="1031"/>
      <c r="F63" s="1031"/>
      <c r="G63" s="1031"/>
      <c r="H63" s="1031"/>
      <c r="I63" s="1032"/>
      <c r="K63" s="513"/>
    </row>
    <row r="64" spans="1:11" ht="31.5" x14ac:dyDescent="0.25">
      <c r="A64" s="471">
        <v>33</v>
      </c>
      <c r="B64" s="798">
        <v>1</v>
      </c>
      <c r="C64" s="668" t="s">
        <v>1063</v>
      </c>
      <c r="D64" s="798" t="s">
        <v>239</v>
      </c>
      <c r="E64" s="798" t="s">
        <v>228</v>
      </c>
      <c r="F64" s="67">
        <v>1102</v>
      </c>
      <c r="G64" s="67">
        <v>1102</v>
      </c>
      <c r="H64" s="67">
        <f t="shared" si="0"/>
        <v>0</v>
      </c>
      <c r="I64" s="798" t="s">
        <v>75</v>
      </c>
      <c r="J64" s="512"/>
    </row>
    <row r="65" spans="1:11" ht="45.75" customHeight="1" x14ac:dyDescent="0.25">
      <c r="A65" s="471">
        <v>34</v>
      </c>
      <c r="B65" s="798">
        <v>2</v>
      </c>
      <c r="C65" s="668" t="s">
        <v>1064</v>
      </c>
      <c r="D65" s="798" t="s">
        <v>223</v>
      </c>
      <c r="E65" s="798" t="s">
        <v>228</v>
      </c>
      <c r="F65" s="67">
        <v>55.4</v>
      </c>
      <c r="G65" s="67">
        <v>55.4</v>
      </c>
      <c r="H65" s="67">
        <f t="shared" si="0"/>
        <v>0</v>
      </c>
      <c r="I65" s="798" t="s">
        <v>75</v>
      </c>
      <c r="J65" s="512"/>
    </row>
    <row r="66" spans="1:11" ht="45.75" customHeight="1" x14ac:dyDescent="0.25">
      <c r="A66" s="471">
        <v>35</v>
      </c>
      <c r="B66" s="798">
        <v>3</v>
      </c>
      <c r="C66" s="668" t="s">
        <v>1065</v>
      </c>
      <c r="D66" s="798" t="s">
        <v>240</v>
      </c>
      <c r="E66" s="798" t="s">
        <v>228</v>
      </c>
      <c r="F66" s="67">
        <v>139.80000000000001</v>
      </c>
      <c r="G66" s="67">
        <v>139.80000000000001</v>
      </c>
      <c r="H66" s="67">
        <f t="shared" si="0"/>
        <v>0</v>
      </c>
      <c r="I66" s="798" t="s">
        <v>75</v>
      </c>
      <c r="J66" s="512"/>
    </row>
    <row r="67" spans="1:11" ht="45.75" customHeight="1" x14ac:dyDescent="0.25">
      <c r="A67" s="471">
        <v>36</v>
      </c>
      <c r="B67" s="798">
        <v>4</v>
      </c>
      <c r="C67" s="668" t="s">
        <v>1066</v>
      </c>
      <c r="D67" s="798" t="s">
        <v>241</v>
      </c>
      <c r="E67" s="798" t="s">
        <v>228</v>
      </c>
      <c r="F67" s="67">
        <v>106.1</v>
      </c>
      <c r="G67" s="67">
        <v>106.1</v>
      </c>
      <c r="H67" s="67">
        <f t="shared" si="0"/>
        <v>0</v>
      </c>
      <c r="I67" s="798" t="s">
        <v>75</v>
      </c>
      <c r="J67" s="512"/>
    </row>
    <row r="68" spans="1:11" ht="45.75" customHeight="1" x14ac:dyDescent="0.25">
      <c r="A68" s="471">
        <v>37</v>
      </c>
      <c r="B68" s="798">
        <v>5</v>
      </c>
      <c r="C68" s="668" t="s">
        <v>3382</v>
      </c>
      <c r="D68" s="42">
        <v>44377</v>
      </c>
      <c r="E68" s="798" t="s">
        <v>3372</v>
      </c>
      <c r="F68" s="67">
        <v>2305</v>
      </c>
      <c r="G68" s="67">
        <v>1241.2</v>
      </c>
      <c r="H68" s="67">
        <f t="shared" si="0"/>
        <v>1063.8</v>
      </c>
      <c r="I68" s="798" t="s">
        <v>75</v>
      </c>
      <c r="J68" s="512"/>
    </row>
    <row r="69" spans="1:11" ht="45.75" customHeight="1" x14ac:dyDescent="0.25">
      <c r="A69" s="471">
        <v>38</v>
      </c>
      <c r="B69" s="798">
        <v>6</v>
      </c>
      <c r="C69" s="668" t="s">
        <v>1067</v>
      </c>
      <c r="D69" s="798" t="s">
        <v>223</v>
      </c>
      <c r="E69" s="798" t="s">
        <v>228</v>
      </c>
      <c r="F69" s="67">
        <v>225.8</v>
      </c>
      <c r="G69" s="67">
        <v>225.8</v>
      </c>
      <c r="H69" s="67">
        <f t="shared" si="0"/>
        <v>0</v>
      </c>
      <c r="I69" s="798" t="s">
        <v>75</v>
      </c>
      <c r="J69" s="512"/>
    </row>
    <row r="70" spans="1:11" s="500" customFormat="1" ht="20.25" customHeight="1" x14ac:dyDescent="0.2">
      <c r="A70" s="501"/>
      <c r="B70" s="795"/>
      <c r="C70" s="807" t="s">
        <v>24</v>
      </c>
      <c r="D70" s="795"/>
      <c r="E70" s="795"/>
      <c r="F70" s="828">
        <f>SUM(F64:F69)</f>
        <v>3934.1000000000004</v>
      </c>
      <c r="G70" s="828">
        <f t="shared" ref="G70:H70" si="9">SUM(G64:G69)</f>
        <v>2870.3</v>
      </c>
      <c r="H70" s="828">
        <f t="shared" si="9"/>
        <v>1063.8</v>
      </c>
      <c r="I70" s="795"/>
      <c r="J70" s="513"/>
    </row>
    <row r="71" spans="1:11" s="500" customFormat="1" ht="15.75" customHeight="1" x14ac:dyDescent="0.2">
      <c r="A71" s="501"/>
      <c r="B71" s="1030" t="s">
        <v>2277</v>
      </c>
      <c r="C71" s="1031"/>
      <c r="D71" s="1031"/>
      <c r="E71" s="1031"/>
      <c r="F71" s="1031"/>
      <c r="G71" s="1031"/>
      <c r="H71" s="1031"/>
      <c r="I71" s="1032"/>
      <c r="J71" s="513"/>
    </row>
    <row r="72" spans="1:11" ht="53.25" customHeight="1" x14ac:dyDescent="0.25">
      <c r="A72" s="471">
        <v>39</v>
      </c>
      <c r="B72" s="798">
        <v>1</v>
      </c>
      <c r="C72" s="668" t="s">
        <v>1069</v>
      </c>
      <c r="D72" s="798" t="s">
        <v>243</v>
      </c>
      <c r="E72" s="798" t="s">
        <v>228</v>
      </c>
      <c r="F72" s="67">
        <v>1102</v>
      </c>
      <c r="G72" s="67">
        <v>1102</v>
      </c>
      <c r="H72" s="67">
        <f t="shared" si="0"/>
        <v>0</v>
      </c>
      <c r="I72" s="798" t="s">
        <v>75</v>
      </c>
    </row>
    <row r="73" spans="1:11" ht="48.75" customHeight="1" x14ac:dyDescent="0.25">
      <c r="A73" s="471">
        <v>40</v>
      </c>
      <c r="B73" s="798">
        <v>2</v>
      </c>
      <c r="C73" s="668" t="s">
        <v>2405</v>
      </c>
      <c r="D73" s="42">
        <v>40918</v>
      </c>
      <c r="E73" s="798" t="s">
        <v>228</v>
      </c>
      <c r="F73" s="67">
        <v>13.3</v>
      </c>
      <c r="G73" s="67">
        <v>13.3</v>
      </c>
      <c r="H73" s="67">
        <f t="shared" si="0"/>
        <v>0</v>
      </c>
      <c r="I73" s="798" t="s">
        <v>75</v>
      </c>
    </row>
    <row r="74" spans="1:11" ht="48.75" customHeight="1" x14ac:dyDescent="0.25">
      <c r="A74" s="471">
        <v>41</v>
      </c>
      <c r="B74" s="798">
        <v>3</v>
      </c>
      <c r="C74" s="668" t="s">
        <v>3383</v>
      </c>
      <c r="D74" s="42">
        <v>44377</v>
      </c>
      <c r="E74" s="798" t="s">
        <v>3372</v>
      </c>
      <c r="F74" s="67">
        <v>2305</v>
      </c>
      <c r="G74" s="67">
        <v>1241.2</v>
      </c>
      <c r="H74" s="67">
        <f t="shared" ref="H74" si="10">F74-G74</f>
        <v>1063.8</v>
      </c>
      <c r="I74" s="798" t="s">
        <v>75</v>
      </c>
    </row>
    <row r="75" spans="1:11" ht="56.25" customHeight="1" x14ac:dyDescent="0.25">
      <c r="A75" s="471">
        <v>42</v>
      </c>
      <c r="B75" s="798">
        <v>4</v>
      </c>
      <c r="C75" s="668" t="s">
        <v>3384</v>
      </c>
      <c r="D75" s="42">
        <v>44179</v>
      </c>
      <c r="E75" s="798" t="s">
        <v>228</v>
      </c>
      <c r="F75" s="67">
        <v>1308.0999999999999</v>
      </c>
      <c r="G75" s="67">
        <v>1308.0999999999999</v>
      </c>
      <c r="H75" s="67">
        <f t="shared" si="0"/>
        <v>0</v>
      </c>
      <c r="I75" s="798" t="s">
        <v>75</v>
      </c>
    </row>
    <row r="76" spans="1:11" s="500" customFormat="1" ht="19.5" customHeight="1" x14ac:dyDescent="0.2">
      <c r="A76" s="501"/>
      <c r="B76" s="795"/>
      <c r="C76" s="807" t="s">
        <v>24</v>
      </c>
      <c r="D76" s="834"/>
      <c r="E76" s="795"/>
      <c r="F76" s="828">
        <f>F72+F73+F75+F74</f>
        <v>4728.3999999999996</v>
      </c>
      <c r="G76" s="828">
        <f t="shared" ref="G76:H76" si="11">G72+G73+G75+G74</f>
        <v>3664.5999999999995</v>
      </c>
      <c r="H76" s="828">
        <f t="shared" si="11"/>
        <v>1063.8</v>
      </c>
      <c r="I76" s="795"/>
    </row>
    <row r="77" spans="1:11" s="500" customFormat="1" ht="22.5" customHeight="1" x14ac:dyDescent="0.2">
      <c r="A77" s="501"/>
      <c r="B77" s="1030" t="s">
        <v>2278</v>
      </c>
      <c r="C77" s="1031"/>
      <c r="D77" s="1031"/>
      <c r="E77" s="1031"/>
      <c r="F77" s="1031"/>
      <c r="G77" s="1031"/>
      <c r="H77" s="1031"/>
      <c r="I77" s="1032"/>
    </row>
    <row r="78" spans="1:11" ht="54" customHeight="1" x14ac:dyDescent="0.25">
      <c r="A78" s="471">
        <v>43</v>
      </c>
      <c r="B78" s="798">
        <v>1</v>
      </c>
      <c r="C78" s="668" t="s">
        <v>1070</v>
      </c>
      <c r="D78" s="42">
        <v>39743</v>
      </c>
      <c r="E78" s="798" t="s">
        <v>228</v>
      </c>
      <c r="F78" s="67">
        <v>838</v>
      </c>
      <c r="G78" s="67">
        <f>F78</f>
        <v>838</v>
      </c>
      <c r="H78" s="67">
        <f t="shared" si="0"/>
        <v>0</v>
      </c>
      <c r="I78" s="798" t="s">
        <v>75</v>
      </c>
    </row>
    <row r="79" spans="1:11" ht="42.75" customHeight="1" x14ac:dyDescent="0.25">
      <c r="A79" s="471">
        <v>44</v>
      </c>
      <c r="B79" s="798">
        <v>2</v>
      </c>
      <c r="C79" s="668" t="s">
        <v>1071</v>
      </c>
      <c r="D79" s="42">
        <v>41200</v>
      </c>
      <c r="E79" s="798" t="s">
        <v>228</v>
      </c>
      <c r="F79" s="67">
        <v>684.5</v>
      </c>
      <c r="G79" s="67">
        <f>F79</f>
        <v>684.5</v>
      </c>
      <c r="H79" s="67">
        <f t="shared" si="0"/>
        <v>0</v>
      </c>
      <c r="I79" s="798" t="s">
        <v>75</v>
      </c>
      <c r="K79" s="512"/>
    </row>
    <row r="80" spans="1:11" ht="45.75" customHeight="1" x14ac:dyDescent="0.25">
      <c r="A80" s="471">
        <v>45</v>
      </c>
      <c r="B80" s="798">
        <v>3</v>
      </c>
      <c r="C80" s="668" t="s">
        <v>2296</v>
      </c>
      <c r="D80" s="42" t="s">
        <v>2297</v>
      </c>
      <c r="E80" s="798" t="s">
        <v>2298</v>
      </c>
      <c r="F80" s="67">
        <v>1916</v>
      </c>
      <c r="G80" s="67">
        <v>638.70000000000005</v>
      </c>
      <c r="H80" s="67">
        <f>F80-G80</f>
        <v>1277.3</v>
      </c>
      <c r="I80" s="798" t="s">
        <v>75</v>
      </c>
      <c r="K80" s="512"/>
    </row>
    <row r="81" spans="1:12" s="500" customFormat="1" ht="15.75" x14ac:dyDescent="0.2">
      <c r="A81" s="501"/>
      <c r="B81" s="795"/>
      <c r="C81" s="807" t="s">
        <v>24</v>
      </c>
      <c r="D81" s="834"/>
      <c r="E81" s="795"/>
      <c r="F81" s="828">
        <f>F80+F79+F78</f>
        <v>3438.5</v>
      </c>
      <c r="G81" s="828">
        <f t="shared" ref="G81:H81" si="12">G80+G79+G78</f>
        <v>2161.1999999999998</v>
      </c>
      <c r="H81" s="828">
        <f t="shared" si="12"/>
        <v>1277.3</v>
      </c>
      <c r="I81" s="795"/>
      <c r="K81" s="513"/>
    </row>
    <row r="82" spans="1:12" ht="15.75" customHeight="1" x14ac:dyDescent="0.25">
      <c r="A82" s="471"/>
      <c r="B82" s="1030" t="s">
        <v>2282</v>
      </c>
      <c r="C82" s="1031"/>
      <c r="D82" s="1031"/>
      <c r="E82" s="1031"/>
      <c r="F82" s="1031"/>
      <c r="G82" s="1031"/>
      <c r="H82" s="1031"/>
      <c r="I82" s="1032"/>
      <c r="L82" s="512"/>
    </row>
    <row r="83" spans="1:12" ht="55.5" customHeight="1" x14ac:dyDescent="0.25">
      <c r="A83" s="471">
        <v>46</v>
      </c>
      <c r="B83" s="798">
        <v>1</v>
      </c>
      <c r="C83" s="668" t="s">
        <v>1072</v>
      </c>
      <c r="D83" s="42">
        <v>39263</v>
      </c>
      <c r="E83" s="798" t="s">
        <v>228</v>
      </c>
      <c r="F83" s="67">
        <v>177</v>
      </c>
      <c r="G83" s="67">
        <v>177</v>
      </c>
      <c r="H83" s="67">
        <f t="shared" si="0"/>
        <v>0</v>
      </c>
      <c r="I83" s="798" t="s">
        <v>75</v>
      </c>
    </row>
    <row r="84" spans="1:12" s="500" customFormat="1" ht="15.75" x14ac:dyDescent="0.2">
      <c r="A84" s="501"/>
      <c r="B84" s="795"/>
      <c r="C84" s="807" t="s">
        <v>24</v>
      </c>
      <c r="D84" s="834"/>
      <c r="E84" s="795"/>
      <c r="F84" s="828">
        <f>F83</f>
        <v>177</v>
      </c>
      <c r="G84" s="828">
        <f t="shared" ref="G84:H84" si="13">G83</f>
        <v>177</v>
      </c>
      <c r="H84" s="828">
        <f t="shared" si="13"/>
        <v>0</v>
      </c>
      <c r="I84" s="795"/>
    </row>
    <row r="85" spans="1:12" ht="19.5" customHeight="1" x14ac:dyDescent="0.25">
      <c r="A85" s="471"/>
      <c r="B85" s="408"/>
      <c r="C85" s="1030" t="s">
        <v>2905</v>
      </c>
      <c r="D85" s="1031"/>
      <c r="E85" s="1031"/>
      <c r="F85" s="1031"/>
      <c r="G85" s="1031"/>
      <c r="H85" s="1031"/>
      <c r="I85" s="1032"/>
    </row>
    <row r="86" spans="1:12" ht="45" customHeight="1" x14ac:dyDescent="0.25">
      <c r="A86" s="471">
        <v>47</v>
      </c>
      <c r="B86" s="798">
        <v>1</v>
      </c>
      <c r="C86" s="798" t="s">
        <v>3386</v>
      </c>
      <c r="D86" s="42">
        <v>44439</v>
      </c>
      <c r="E86" s="798" t="s">
        <v>2343</v>
      </c>
      <c r="F86" s="67">
        <v>2520</v>
      </c>
      <c r="G86" s="67">
        <v>969.2</v>
      </c>
      <c r="H86" s="67">
        <f>F86-G86</f>
        <v>1550.8</v>
      </c>
      <c r="I86" s="656" t="s">
        <v>75</v>
      </c>
      <c r="J86" s="798"/>
    </row>
    <row r="87" spans="1:12" ht="47.25" x14ac:dyDescent="0.25">
      <c r="A87" s="471">
        <v>48</v>
      </c>
      <c r="B87" s="798">
        <v>2</v>
      </c>
      <c r="C87" s="668" t="s">
        <v>1060</v>
      </c>
      <c r="D87" s="42" t="s">
        <v>235</v>
      </c>
      <c r="E87" s="798" t="s">
        <v>228</v>
      </c>
      <c r="F87" s="67">
        <v>897</v>
      </c>
      <c r="G87" s="67">
        <v>897</v>
      </c>
      <c r="H87" s="67">
        <f>F87-G87</f>
        <v>0</v>
      </c>
      <c r="I87" s="798" t="s">
        <v>75</v>
      </c>
      <c r="J87" s="208" t="s">
        <v>2906</v>
      </c>
      <c r="K87" s="512"/>
    </row>
    <row r="88" spans="1:12" ht="19.5" customHeight="1" x14ac:dyDescent="0.25">
      <c r="A88" s="471"/>
      <c r="B88" s="408"/>
      <c r="C88" s="795" t="s">
        <v>24</v>
      </c>
      <c r="D88" s="830"/>
      <c r="E88" s="830"/>
      <c r="F88" s="835">
        <f>F86+F87</f>
        <v>3417</v>
      </c>
      <c r="G88" s="835">
        <f t="shared" ref="G88:H88" si="14">G86+G87</f>
        <v>1866.2</v>
      </c>
      <c r="H88" s="835">
        <f t="shared" si="14"/>
        <v>1550.8</v>
      </c>
      <c r="I88" s="830"/>
    </row>
    <row r="89" spans="1:12" ht="19.5" customHeight="1" x14ac:dyDescent="0.25">
      <c r="A89" s="471"/>
      <c r="B89" s="408"/>
      <c r="C89" s="1030" t="s">
        <v>3385</v>
      </c>
      <c r="D89" s="1031"/>
      <c r="E89" s="1031"/>
      <c r="F89" s="1031"/>
      <c r="G89" s="1031"/>
      <c r="H89" s="1031"/>
      <c r="I89" s="1032"/>
    </row>
    <row r="90" spans="1:12" ht="54.75" customHeight="1" x14ac:dyDescent="0.25">
      <c r="A90" s="471">
        <v>49</v>
      </c>
      <c r="B90" s="798">
        <v>1</v>
      </c>
      <c r="C90" s="798" t="s">
        <v>3387</v>
      </c>
      <c r="D90" s="42">
        <v>39753</v>
      </c>
      <c r="E90" s="798" t="s">
        <v>3388</v>
      </c>
      <c r="F90" s="67">
        <v>139.80000000000001</v>
      </c>
      <c r="G90" s="67">
        <v>139.80000000000001</v>
      </c>
      <c r="H90" s="67">
        <f>F90-G90</f>
        <v>0</v>
      </c>
      <c r="I90" s="656" t="s">
        <v>75</v>
      </c>
      <c r="J90" s="798"/>
    </row>
    <row r="91" spans="1:12" ht="19.5" customHeight="1" x14ac:dyDescent="0.25">
      <c r="A91" s="471"/>
      <c r="B91" s="408"/>
      <c r="C91" s="795" t="s">
        <v>24</v>
      </c>
      <c r="D91" s="830"/>
      <c r="E91" s="830"/>
      <c r="F91" s="835">
        <f>F90</f>
        <v>139.80000000000001</v>
      </c>
      <c r="G91" s="835">
        <f t="shared" ref="G91:H91" si="15">G90</f>
        <v>139.80000000000001</v>
      </c>
      <c r="H91" s="835">
        <f t="shared" si="15"/>
        <v>0</v>
      </c>
      <c r="I91" s="830"/>
    </row>
    <row r="92" spans="1:12" ht="19.5" customHeight="1" x14ac:dyDescent="0.25">
      <c r="A92" s="471"/>
      <c r="B92" s="408"/>
      <c r="C92" s="795" t="s">
        <v>2406</v>
      </c>
      <c r="D92" s="830"/>
      <c r="E92" s="830"/>
      <c r="F92" s="835">
        <f>F25+F29+F38+F41+F46+F55+F62+F70+F76+F81+F84+F91+F88+F20</f>
        <v>41970.600000000006</v>
      </c>
      <c r="G92" s="835">
        <f>G25+G29+G38+G41+G46+G55+G62+G70+G76+G81+G84+G91+G88+G20</f>
        <v>32112.899999999998</v>
      </c>
      <c r="H92" s="835">
        <f t="shared" ref="H92" si="16">H25+H29+H38+H41+H46+H55+H62+H70+H76+H81+H84+H91+H88+H20</f>
        <v>9857.6999999999989</v>
      </c>
      <c r="I92" s="830"/>
    </row>
    <row r="93" spans="1:12" ht="21" customHeight="1" x14ac:dyDescent="0.25">
      <c r="A93" s="1037" t="s">
        <v>31</v>
      </c>
      <c r="B93" s="1038"/>
      <c r="C93" s="1038"/>
      <c r="D93" s="1038"/>
      <c r="E93" s="1038"/>
      <c r="F93" s="1038"/>
      <c r="G93" s="1038"/>
      <c r="H93" s="1038"/>
      <c r="I93" s="1039"/>
      <c r="J93" s="589" t="e">
        <f>F92-#REF!-23457.8</f>
        <v>#REF!</v>
      </c>
    </row>
    <row r="94" spans="1:12" ht="20.25" customHeight="1" x14ac:dyDescent="0.25">
      <c r="A94" s="1030" t="s">
        <v>2447</v>
      </c>
      <c r="B94" s="1031"/>
      <c r="C94" s="1031"/>
      <c r="D94" s="1031"/>
      <c r="E94" s="1031"/>
      <c r="F94" s="1031"/>
      <c r="G94" s="1031"/>
      <c r="H94" s="1031"/>
      <c r="I94" s="1032"/>
    </row>
    <row r="95" spans="1:12" ht="31.5" x14ac:dyDescent="0.25">
      <c r="A95" s="471">
        <v>50</v>
      </c>
      <c r="B95" s="798">
        <v>1</v>
      </c>
      <c r="C95" s="668" t="s">
        <v>2653</v>
      </c>
      <c r="D95" s="42">
        <v>43301</v>
      </c>
      <c r="E95" s="798" t="s">
        <v>2306</v>
      </c>
      <c r="F95" s="679">
        <v>716.9</v>
      </c>
      <c r="G95" s="679">
        <v>489.9</v>
      </c>
      <c r="H95" s="679">
        <f>F95-G95</f>
        <v>227</v>
      </c>
      <c r="I95" s="798" t="s">
        <v>75</v>
      </c>
    </row>
    <row r="96" spans="1:12" ht="47.25" x14ac:dyDescent="0.25">
      <c r="A96" s="471">
        <v>51</v>
      </c>
      <c r="B96" s="798">
        <v>2</v>
      </c>
      <c r="C96" s="668" t="s">
        <v>1074</v>
      </c>
      <c r="D96" s="42" t="s">
        <v>252</v>
      </c>
      <c r="E96" s="798" t="s">
        <v>253</v>
      </c>
      <c r="F96" s="836">
        <v>353.3</v>
      </c>
      <c r="G96" s="836">
        <v>353.3</v>
      </c>
      <c r="H96" s="67">
        <v>0</v>
      </c>
      <c r="I96" s="798" t="s">
        <v>75</v>
      </c>
    </row>
    <row r="97" spans="1:11" ht="15.75" x14ac:dyDescent="0.25">
      <c r="A97" s="471"/>
      <c r="B97" s="795"/>
      <c r="C97" s="795" t="s">
        <v>24</v>
      </c>
      <c r="D97" s="798"/>
      <c r="E97" s="798"/>
      <c r="F97" s="828">
        <f>SUM(F95:F96)</f>
        <v>1070.2</v>
      </c>
      <c r="G97" s="828">
        <f t="shared" ref="G97:H97" si="17">SUM(G95:G96)</f>
        <v>843.2</v>
      </c>
      <c r="H97" s="828">
        <f t="shared" si="17"/>
        <v>227</v>
      </c>
      <c r="I97" s="798"/>
      <c r="J97" s="472"/>
      <c r="K97" s="472"/>
    </row>
    <row r="98" spans="1:11" ht="20.25" customHeight="1" x14ac:dyDescent="0.25">
      <c r="A98" s="1030" t="s">
        <v>249</v>
      </c>
      <c r="B98" s="1031"/>
      <c r="C98" s="1031"/>
      <c r="D98" s="1031"/>
      <c r="E98" s="1031"/>
      <c r="F98" s="1031"/>
      <c r="G98" s="1031"/>
      <c r="H98" s="1031"/>
      <c r="I98" s="1032"/>
      <c r="J98" s="514"/>
      <c r="K98" s="472"/>
    </row>
    <row r="99" spans="1:11" s="842" customFormat="1" ht="66" customHeight="1" x14ac:dyDescent="0.25">
      <c r="A99" s="471">
        <v>52</v>
      </c>
      <c r="B99" s="790">
        <v>1</v>
      </c>
      <c r="C99" s="837" t="s">
        <v>1075</v>
      </c>
      <c r="D99" s="838" t="s">
        <v>208</v>
      </c>
      <c r="E99" s="838" t="s">
        <v>209</v>
      </c>
      <c r="F99" s="839">
        <v>295.39999999999998</v>
      </c>
      <c r="G99" s="839">
        <v>295.39999999999998</v>
      </c>
      <c r="H99" s="839">
        <f>F99-G99</f>
        <v>0</v>
      </c>
      <c r="I99" s="838" t="s">
        <v>75</v>
      </c>
      <c r="J99" s="840"/>
      <c r="K99" s="841"/>
    </row>
    <row r="100" spans="1:11" s="842" customFormat="1" ht="60.75" customHeight="1" x14ac:dyDescent="0.25">
      <c r="A100" s="471">
        <v>53</v>
      </c>
      <c r="B100" s="790">
        <v>2</v>
      </c>
      <c r="C100" s="837" t="s">
        <v>1076</v>
      </c>
      <c r="D100" s="838" t="s">
        <v>211</v>
      </c>
      <c r="E100" s="838" t="s">
        <v>212</v>
      </c>
      <c r="F100" s="839">
        <v>335</v>
      </c>
      <c r="G100" s="839">
        <v>335</v>
      </c>
      <c r="H100" s="839">
        <f>F100-G100</f>
        <v>0</v>
      </c>
      <c r="I100" s="838" t="s">
        <v>75</v>
      </c>
      <c r="J100" s="840"/>
    </row>
    <row r="101" spans="1:11" s="842" customFormat="1" ht="51.75" customHeight="1" x14ac:dyDescent="0.25">
      <c r="A101" s="471">
        <v>54</v>
      </c>
      <c r="B101" s="790">
        <v>3</v>
      </c>
      <c r="C101" s="837" t="s">
        <v>1077</v>
      </c>
      <c r="D101" s="838" t="s">
        <v>213</v>
      </c>
      <c r="E101" s="838" t="s">
        <v>214</v>
      </c>
      <c r="F101" s="839">
        <v>1005</v>
      </c>
      <c r="G101" s="839">
        <v>1005</v>
      </c>
      <c r="H101" s="839">
        <f>F101-G101</f>
        <v>0</v>
      </c>
      <c r="I101" s="838" t="s">
        <v>75</v>
      </c>
      <c r="J101" s="840"/>
    </row>
    <row r="102" spans="1:11" s="842" customFormat="1" ht="51.75" customHeight="1" x14ac:dyDescent="0.25">
      <c r="A102" s="471">
        <v>55</v>
      </c>
      <c r="B102" s="791">
        <v>4</v>
      </c>
      <c r="C102" s="843" t="s">
        <v>2666</v>
      </c>
      <c r="D102" s="844" t="s">
        <v>2453</v>
      </c>
      <c r="E102" s="844" t="s">
        <v>2452</v>
      </c>
      <c r="F102" s="845">
        <v>1681.5</v>
      </c>
      <c r="G102" s="845">
        <v>520.20000000000005</v>
      </c>
      <c r="H102" s="845">
        <f>F102-G102</f>
        <v>1161.3</v>
      </c>
      <c r="I102" s="844" t="s">
        <v>75</v>
      </c>
      <c r="J102" s="840"/>
    </row>
    <row r="103" spans="1:11" ht="37.5" x14ac:dyDescent="0.25">
      <c r="A103" s="471">
        <v>56</v>
      </c>
      <c r="B103" s="471">
        <v>5</v>
      </c>
      <c r="C103" s="846" t="s">
        <v>2819</v>
      </c>
      <c r="D103" s="847">
        <v>44162</v>
      </c>
      <c r="E103" s="203" t="s">
        <v>3595</v>
      </c>
      <c r="F103" s="846">
        <v>899</v>
      </c>
      <c r="G103" s="846">
        <v>89.9</v>
      </c>
      <c r="H103" s="846">
        <f>F103-G103</f>
        <v>809.1</v>
      </c>
      <c r="I103" s="846" t="s">
        <v>75</v>
      </c>
    </row>
    <row r="104" spans="1:11" ht="15.75" x14ac:dyDescent="0.25">
      <c r="A104" s="471"/>
      <c r="B104" s="798"/>
      <c r="C104" s="795" t="s">
        <v>24</v>
      </c>
      <c r="D104" s="798"/>
      <c r="E104" s="798"/>
      <c r="F104" s="828">
        <f>SUM(F99:F103)</f>
        <v>4215.8999999999996</v>
      </c>
      <c r="G104" s="828">
        <f t="shared" ref="G104:H104" si="18">SUM(G99:G103)</f>
        <v>2245.5000000000005</v>
      </c>
      <c r="H104" s="828">
        <f t="shared" si="18"/>
        <v>1970.4</v>
      </c>
      <c r="I104" s="798"/>
    </row>
    <row r="105" spans="1:11" ht="15.75" customHeight="1" x14ac:dyDescent="0.25">
      <c r="A105" s="471"/>
      <c r="B105" s="995" t="s">
        <v>2902</v>
      </c>
      <c r="C105" s="995"/>
      <c r="D105" s="995"/>
      <c r="E105" s="995"/>
      <c r="F105" s="995"/>
      <c r="G105" s="995"/>
      <c r="H105" s="995"/>
      <c r="I105" s="995"/>
    </row>
    <row r="106" spans="1:11" ht="48" customHeight="1" x14ac:dyDescent="0.25">
      <c r="A106" s="471">
        <v>57</v>
      </c>
      <c r="B106" s="798">
        <v>1</v>
      </c>
      <c r="C106" s="668" t="s">
        <v>3601</v>
      </c>
      <c r="D106" s="798">
        <v>2020</v>
      </c>
      <c r="E106" s="798" t="s">
        <v>2821</v>
      </c>
      <c r="F106" s="67">
        <v>220.9</v>
      </c>
      <c r="G106" s="67">
        <v>220.9</v>
      </c>
      <c r="H106" s="67">
        <v>0</v>
      </c>
      <c r="I106" s="798" t="s">
        <v>75</v>
      </c>
    </row>
    <row r="107" spans="1:11" ht="41.25" customHeight="1" x14ac:dyDescent="0.25">
      <c r="A107" s="471">
        <v>58</v>
      </c>
      <c r="B107" s="798">
        <v>2</v>
      </c>
      <c r="C107" s="668" t="s">
        <v>3603</v>
      </c>
      <c r="D107" s="798">
        <v>2007</v>
      </c>
      <c r="E107" s="798" t="s">
        <v>3599</v>
      </c>
      <c r="F107" s="67">
        <v>335</v>
      </c>
      <c r="G107" s="67">
        <v>335</v>
      </c>
      <c r="H107" s="67">
        <f>F107-G107</f>
        <v>0</v>
      </c>
      <c r="I107" s="798" t="s">
        <v>75</v>
      </c>
    </row>
    <row r="108" spans="1:11" ht="41.25" customHeight="1" x14ac:dyDescent="0.25">
      <c r="A108" s="471">
        <v>59</v>
      </c>
      <c r="B108" s="798">
        <v>3</v>
      </c>
      <c r="C108" s="668" t="s">
        <v>3600</v>
      </c>
      <c r="D108" s="798">
        <v>2021</v>
      </c>
      <c r="E108" s="798" t="s">
        <v>3598</v>
      </c>
      <c r="F108" s="67">
        <v>8400</v>
      </c>
      <c r="G108" s="67">
        <v>140</v>
      </c>
      <c r="H108" s="67">
        <f>F108-G108</f>
        <v>8260</v>
      </c>
      <c r="I108" s="798" t="s">
        <v>75</v>
      </c>
    </row>
    <row r="109" spans="1:11" ht="60.75" customHeight="1" x14ac:dyDescent="0.25">
      <c r="A109" s="471">
        <v>60</v>
      </c>
      <c r="B109" s="798">
        <v>4</v>
      </c>
      <c r="C109" s="668" t="s">
        <v>1042</v>
      </c>
      <c r="D109" s="798" t="s">
        <v>164</v>
      </c>
      <c r="E109" s="798" t="s">
        <v>218</v>
      </c>
      <c r="F109" s="67">
        <v>560</v>
      </c>
      <c r="G109" s="67">
        <v>516.79999999999995</v>
      </c>
      <c r="H109" s="67">
        <f>F109-G109</f>
        <v>43.200000000000045</v>
      </c>
      <c r="I109" s="798" t="s">
        <v>75</v>
      </c>
    </row>
    <row r="110" spans="1:11" ht="15.75" x14ac:dyDescent="0.25">
      <c r="A110" s="471"/>
      <c r="B110" s="408"/>
      <c r="C110" s="795" t="s">
        <v>24</v>
      </c>
      <c r="D110" s="408"/>
      <c r="E110" s="408"/>
      <c r="F110" s="835">
        <f>SUM(F106:F109)</f>
        <v>9515.9</v>
      </c>
      <c r="G110" s="835">
        <f t="shared" ref="G110:H110" si="19">SUM(G106:G109)</f>
        <v>1212.6999999999998</v>
      </c>
      <c r="H110" s="835">
        <f t="shared" si="19"/>
        <v>8303.2000000000007</v>
      </c>
      <c r="I110" s="830"/>
    </row>
    <row r="111" spans="1:11" ht="15.75" customHeight="1" x14ac:dyDescent="0.25">
      <c r="A111" s="471"/>
      <c r="B111" s="1030" t="s">
        <v>34</v>
      </c>
      <c r="C111" s="1031"/>
      <c r="D111" s="1031"/>
      <c r="E111" s="1031"/>
      <c r="F111" s="1031"/>
      <c r="G111" s="1031"/>
      <c r="H111" s="1031"/>
      <c r="I111" s="1032"/>
    </row>
    <row r="112" spans="1:11" ht="31.5" x14ac:dyDescent="0.25">
      <c r="A112" s="471">
        <v>61</v>
      </c>
      <c r="B112" s="798">
        <v>1</v>
      </c>
      <c r="C112" s="798" t="s">
        <v>2990</v>
      </c>
      <c r="D112" s="42">
        <v>44403</v>
      </c>
      <c r="E112" s="798" t="s">
        <v>3596</v>
      </c>
      <c r="F112" s="848">
        <v>4990.8999999999996</v>
      </c>
      <c r="G112" s="798">
        <v>383.8</v>
      </c>
      <c r="H112" s="848">
        <f>F112-G112</f>
        <v>4607.0999999999995</v>
      </c>
      <c r="I112" s="798" t="s">
        <v>2071</v>
      </c>
    </row>
    <row r="113" spans="1:18" ht="15.75" x14ac:dyDescent="0.25">
      <c r="A113" s="471"/>
      <c r="B113" s="798"/>
      <c r="C113" s="795" t="s">
        <v>24</v>
      </c>
      <c r="D113" s="795"/>
      <c r="E113" s="795" t="s">
        <v>26</v>
      </c>
      <c r="F113" s="849">
        <f>F112</f>
        <v>4990.8999999999996</v>
      </c>
      <c r="G113" s="849">
        <f t="shared" ref="G113:H113" si="20">G112</f>
        <v>383.8</v>
      </c>
      <c r="H113" s="849">
        <f t="shared" si="20"/>
        <v>4607.0999999999995</v>
      </c>
      <c r="I113" s="798"/>
    </row>
    <row r="114" spans="1:18" ht="15.75" x14ac:dyDescent="0.25">
      <c r="A114" s="471"/>
      <c r="B114" s="995" t="s">
        <v>32</v>
      </c>
      <c r="C114" s="995"/>
      <c r="D114" s="995"/>
      <c r="E114" s="995"/>
      <c r="F114" s="995"/>
      <c r="G114" s="995"/>
      <c r="H114" s="995"/>
      <c r="I114" s="995"/>
    </row>
    <row r="115" spans="1:18" ht="31.5" x14ac:dyDescent="0.25">
      <c r="A115" s="471">
        <v>62</v>
      </c>
      <c r="B115" s="798">
        <v>1</v>
      </c>
      <c r="C115" s="798" t="s">
        <v>3602</v>
      </c>
      <c r="D115" s="798" t="s">
        <v>2785</v>
      </c>
      <c r="E115" s="798" t="s">
        <v>3597</v>
      </c>
      <c r="F115" s="798">
        <v>144.69999999999999</v>
      </c>
      <c r="G115" s="798">
        <v>144.69999999999999</v>
      </c>
      <c r="H115" s="798">
        <v>0</v>
      </c>
      <c r="I115" s="798" t="s">
        <v>75</v>
      </c>
    </row>
    <row r="116" spans="1:18" ht="15.75" x14ac:dyDescent="0.25">
      <c r="A116" s="471"/>
      <c r="B116" s="798"/>
      <c r="C116" s="795" t="s">
        <v>24</v>
      </c>
      <c r="D116" s="795" t="s">
        <v>26</v>
      </c>
      <c r="E116" s="795" t="s">
        <v>26</v>
      </c>
      <c r="F116" s="849">
        <f>F115</f>
        <v>144.69999999999999</v>
      </c>
      <c r="G116" s="849">
        <f t="shared" ref="G116:H116" si="21">G115</f>
        <v>144.69999999999999</v>
      </c>
      <c r="H116" s="849">
        <f t="shared" si="21"/>
        <v>0</v>
      </c>
      <c r="I116" s="798"/>
    </row>
    <row r="117" spans="1:18" s="474" customFormat="1" ht="14.25" customHeight="1" x14ac:dyDescent="0.25">
      <c r="A117" s="798"/>
      <c r="B117" s="1030" t="s">
        <v>1953</v>
      </c>
      <c r="C117" s="1031"/>
      <c r="D117" s="1031"/>
      <c r="E117" s="1031"/>
      <c r="F117" s="1031"/>
      <c r="G117" s="1031"/>
      <c r="H117" s="1031"/>
      <c r="I117" s="1031"/>
      <c r="J117" s="515"/>
      <c r="K117" s="515"/>
      <c r="L117" s="515"/>
      <c r="M117" s="515"/>
      <c r="N117" s="515"/>
      <c r="O117" s="515"/>
      <c r="P117" s="515"/>
      <c r="Q117" s="515"/>
      <c r="R117" s="516"/>
    </row>
    <row r="118" spans="1:18" s="474" customFormat="1" ht="31.5" x14ac:dyDescent="0.25">
      <c r="A118" s="798">
        <v>63</v>
      </c>
      <c r="B118" s="798">
        <v>1</v>
      </c>
      <c r="C118" s="798" t="s">
        <v>2301</v>
      </c>
      <c r="D118" s="798" t="s">
        <v>2299</v>
      </c>
      <c r="E118" s="798" t="s">
        <v>2300</v>
      </c>
      <c r="F118" s="850">
        <v>1547</v>
      </c>
      <c r="G118" s="850">
        <v>1178.66687</v>
      </c>
      <c r="H118" s="850">
        <f>F118-G118</f>
        <v>368.33312999999998</v>
      </c>
      <c r="I118" s="798" t="s">
        <v>75</v>
      </c>
      <c r="J118" s="517"/>
      <c r="K118" s="517"/>
      <c r="L118" s="517"/>
      <c r="M118" s="517"/>
      <c r="N118" s="517"/>
      <c r="O118" s="517"/>
      <c r="P118" s="517"/>
      <c r="Q118" s="517"/>
      <c r="R118" s="517"/>
    </row>
    <row r="119" spans="1:18" s="474" customFormat="1" ht="13.5" customHeight="1" x14ac:dyDescent="0.25">
      <c r="A119" s="798"/>
      <c r="B119" s="795"/>
      <c r="C119" s="795" t="s">
        <v>24</v>
      </c>
      <c r="D119" s="795" t="s">
        <v>26</v>
      </c>
      <c r="E119" s="795" t="s">
        <v>26</v>
      </c>
      <c r="F119" s="849">
        <f>F118</f>
        <v>1547</v>
      </c>
      <c r="G119" s="849">
        <f t="shared" ref="G119:H119" si="22">G118</f>
        <v>1178.66687</v>
      </c>
      <c r="H119" s="849">
        <f t="shared" si="22"/>
        <v>368.33312999999998</v>
      </c>
      <c r="I119" s="795" t="s">
        <v>26</v>
      </c>
      <c r="J119" s="517"/>
      <c r="K119" s="517"/>
      <c r="L119" s="517"/>
      <c r="M119" s="517"/>
      <c r="N119" s="517"/>
      <c r="O119" s="517"/>
      <c r="P119" s="517"/>
      <c r="Q119" s="517"/>
      <c r="R119" s="517"/>
    </row>
    <row r="120" spans="1:18" ht="15.75" x14ac:dyDescent="0.25">
      <c r="A120" s="471"/>
      <c r="B120" s="1036" t="s">
        <v>899</v>
      </c>
      <c r="C120" s="1036"/>
      <c r="D120" s="1036"/>
      <c r="E120" s="1036"/>
      <c r="F120" s="1036"/>
      <c r="G120" s="1036"/>
      <c r="H120" s="1036"/>
      <c r="I120" s="1036"/>
      <c r="J120" s="518"/>
      <c r="K120" s="472"/>
    </row>
    <row r="121" spans="1:18" ht="63" x14ac:dyDescent="0.25">
      <c r="A121" s="471">
        <v>64</v>
      </c>
      <c r="B121" s="408">
        <v>1</v>
      </c>
      <c r="C121" s="798" t="s">
        <v>1084</v>
      </c>
      <c r="D121" s="408" t="s">
        <v>1796</v>
      </c>
      <c r="E121" s="798" t="s">
        <v>1795</v>
      </c>
      <c r="F121" s="804">
        <v>399.49</v>
      </c>
      <c r="G121" s="804">
        <f>F121</f>
        <v>399.49</v>
      </c>
      <c r="H121" s="804">
        <v>0</v>
      </c>
      <c r="I121" s="408" t="s">
        <v>75</v>
      </c>
      <c r="J121" s="562"/>
      <c r="K121" s="472"/>
    </row>
    <row r="122" spans="1:18" s="500" customFormat="1" ht="15.75" x14ac:dyDescent="0.2">
      <c r="A122" s="501"/>
      <c r="B122" s="795"/>
      <c r="C122" s="795" t="s">
        <v>24</v>
      </c>
      <c r="D122" s="795"/>
      <c r="E122" s="795"/>
      <c r="F122" s="851">
        <f>SUM(F121:F121)</f>
        <v>399.49</v>
      </c>
      <c r="G122" s="851">
        <f>SUM(G121:G121)</f>
        <v>399.49</v>
      </c>
      <c r="H122" s="851">
        <f>SUM(H121:H121)</f>
        <v>0</v>
      </c>
      <c r="I122" s="795"/>
      <c r="J122" s="519"/>
      <c r="K122" s="519"/>
    </row>
    <row r="123" spans="1:18" ht="15.75" customHeight="1" x14ac:dyDescent="0.25">
      <c r="A123" s="471"/>
      <c r="B123" s="995" t="s">
        <v>103</v>
      </c>
      <c r="C123" s="995"/>
      <c r="D123" s="995"/>
      <c r="E123" s="995"/>
      <c r="F123" s="995"/>
      <c r="G123" s="995"/>
      <c r="H123" s="995"/>
      <c r="I123" s="995"/>
      <c r="J123" s="520"/>
      <c r="K123" s="472"/>
    </row>
    <row r="124" spans="1:18" ht="36.75" customHeight="1" x14ac:dyDescent="0.25">
      <c r="A124" s="471">
        <v>65</v>
      </c>
      <c r="B124" s="798">
        <v>1</v>
      </c>
      <c r="C124" s="668" t="s">
        <v>1045</v>
      </c>
      <c r="D124" s="798" t="s">
        <v>219</v>
      </c>
      <c r="E124" s="798" t="s">
        <v>220</v>
      </c>
      <c r="F124" s="797">
        <v>424.1</v>
      </c>
      <c r="G124" s="797">
        <v>127.23</v>
      </c>
      <c r="H124" s="797">
        <f>F124-G124</f>
        <v>296.87</v>
      </c>
      <c r="I124" s="798" t="s">
        <v>75</v>
      </c>
    </row>
    <row r="125" spans="1:18" ht="66" customHeight="1" x14ac:dyDescent="0.25">
      <c r="A125" s="471">
        <v>66</v>
      </c>
      <c r="B125" s="798">
        <v>2</v>
      </c>
      <c r="C125" s="668" t="s">
        <v>2662</v>
      </c>
      <c r="D125" s="798" t="s">
        <v>1523</v>
      </c>
      <c r="E125" s="798" t="s">
        <v>1525</v>
      </c>
      <c r="F125" s="797">
        <v>389.9</v>
      </c>
      <c r="G125" s="797">
        <v>389.9</v>
      </c>
      <c r="H125" s="797">
        <f t="shared" ref="H125:H147" si="23">F125-G125</f>
        <v>0</v>
      </c>
      <c r="I125" s="798" t="s">
        <v>75</v>
      </c>
      <c r="J125" s="520"/>
      <c r="K125" s="472"/>
    </row>
    <row r="126" spans="1:18" ht="63.75" customHeight="1" x14ac:dyDescent="0.25">
      <c r="A126" s="471">
        <v>67</v>
      </c>
      <c r="B126" s="798">
        <v>3</v>
      </c>
      <c r="C126" s="668" t="s">
        <v>1522</v>
      </c>
      <c r="D126" s="42" t="s">
        <v>1523</v>
      </c>
      <c r="E126" s="798" t="s">
        <v>1524</v>
      </c>
      <c r="F126" s="797">
        <v>525</v>
      </c>
      <c r="G126" s="797">
        <v>525</v>
      </c>
      <c r="H126" s="797">
        <f t="shared" si="23"/>
        <v>0</v>
      </c>
      <c r="I126" s="798" t="s">
        <v>75</v>
      </c>
      <c r="J126" s="520"/>
      <c r="K126" s="472"/>
    </row>
    <row r="127" spans="1:18" ht="66" customHeight="1" x14ac:dyDescent="0.25">
      <c r="A127" s="471">
        <v>68</v>
      </c>
      <c r="B127" s="798">
        <v>4</v>
      </c>
      <c r="C127" s="668" t="s">
        <v>1526</v>
      </c>
      <c r="D127" s="42" t="s">
        <v>1523</v>
      </c>
      <c r="E127" s="798" t="s">
        <v>1527</v>
      </c>
      <c r="F127" s="797">
        <v>525</v>
      </c>
      <c r="G127" s="797">
        <v>525</v>
      </c>
      <c r="H127" s="797">
        <f t="shared" si="23"/>
        <v>0</v>
      </c>
      <c r="I127" s="798" t="s">
        <v>75</v>
      </c>
      <c r="J127" s="520"/>
      <c r="K127" s="472"/>
    </row>
    <row r="128" spans="1:18" ht="49.5" customHeight="1" x14ac:dyDescent="0.25">
      <c r="A128" s="471">
        <v>69</v>
      </c>
      <c r="B128" s="798">
        <v>5</v>
      </c>
      <c r="C128" s="668" t="s">
        <v>2654</v>
      </c>
      <c r="D128" s="42" t="s">
        <v>1523</v>
      </c>
      <c r="E128" s="798" t="s">
        <v>1528</v>
      </c>
      <c r="F128" s="797">
        <v>500</v>
      </c>
      <c r="G128" s="797">
        <v>500</v>
      </c>
      <c r="H128" s="797">
        <f t="shared" si="23"/>
        <v>0</v>
      </c>
      <c r="I128" s="798" t="s">
        <v>75</v>
      </c>
      <c r="J128" s="520"/>
      <c r="K128" s="472"/>
    </row>
    <row r="129" spans="1:12" ht="49.5" customHeight="1" x14ac:dyDescent="0.25">
      <c r="A129" s="471">
        <v>70</v>
      </c>
      <c r="B129" s="798">
        <v>6</v>
      </c>
      <c r="C129" s="852" t="s">
        <v>1080</v>
      </c>
      <c r="D129" s="42" t="s">
        <v>1523</v>
      </c>
      <c r="E129" s="798" t="s">
        <v>1529</v>
      </c>
      <c r="F129" s="797">
        <v>129.49199999999999</v>
      </c>
      <c r="G129" s="797">
        <v>129.49199999999999</v>
      </c>
      <c r="H129" s="797">
        <f t="shared" si="23"/>
        <v>0</v>
      </c>
      <c r="I129" s="798" t="s">
        <v>75</v>
      </c>
      <c r="J129" s="520"/>
      <c r="K129" s="472"/>
    </row>
    <row r="130" spans="1:12" ht="49.5" customHeight="1" x14ac:dyDescent="0.25">
      <c r="A130" s="471">
        <v>71</v>
      </c>
      <c r="B130" s="798">
        <v>7</v>
      </c>
      <c r="C130" s="668" t="s">
        <v>1530</v>
      </c>
      <c r="D130" s="42" t="s">
        <v>1523</v>
      </c>
      <c r="E130" s="798" t="s">
        <v>1529</v>
      </c>
      <c r="F130" s="797">
        <v>285.5</v>
      </c>
      <c r="G130" s="797">
        <v>285.5</v>
      </c>
      <c r="H130" s="797">
        <f t="shared" si="23"/>
        <v>0</v>
      </c>
      <c r="I130" s="798" t="s">
        <v>75</v>
      </c>
      <c r="J130" s="520"/>
      <c r="K130" s="472"/>
    </row>
    <row r="131" spans="1:12" ht="53.25" customHeight="1" x14ac:dyDescent="0.25">
      <c r="A131" s="471">
        <v>72</v>
      </c>
      <c r="B131" s="798">
        <v>8</v>
      </c>
      <c r="C131" s="668" t="s">
        <v>1081</v>
      </c>
      <c r="D131" s="42" t="s">
        <v>1523</v>
      </c>
      <c r="E131" s="798" t="s">
        <v>1531</v>
      </c>
      <c r="F131" s="797">
        <v>180</v>
      </c>
      <c r="G131" s="797">
        <v>180</v>
      </c>
      <c r="H131" s="797">
        <f t="shared" si="23"/>
        <v>0</v>
      </c>
      <c r="I131" s="798" t="s">
        <v>75</v>
      </c>
      <c r="J131" s="520"/>
      <c r="K131" s="472"/>
    </row>
    <row r="132" spans="1:12" ht="62.25" customHeight="1" x14ac:dyDescent="0.25">
      <c r="A132" s="471">
        <v>73</v>
      </c>
      <c r="B132" s="798">
        <v>9</v>
      </c>
      <c r="C132" s="668" t="s">
        <v>1079</v>
      </c>
      <c r="D132" s="42" t="s">
        <v>1523</v>
      </c>
      <c r="E132" s="798" t="s">
        <v>1532</v>
      </c>
      <c r="F132" s="797">
        <v>359.5</v>
      </c>
      <c r="G132" s="797">
        <v>359.5</v>
      </c>
      <c r="H132" s="797">
        <f t="shared" si="23"/>
        <v>0</v>
      </c>
      <c r="I132" s="798" t="s">
        <v>75</v>
      </c>
      <c r="J132" s="520"/>
      <c r="K132" s="472"/>
    </row>
    <row r="133" spans="1:12" ht="44.25" customHeight="1" x14ac:dyDescent="0.25">
      <c r="A133" s="471">
        <v>74</v>
      </c>
      <c r="B133" s="798">
        <v>10</v>
      </c>
      <c r="C133" s="668" t="s">
        <v>1082</v>
      </c>
      <c r="D133" s="42" t="s">
        <v>1523</v>
      </c>
      <c r="E133" s="798" t="s">
        <v>1533</v>
      </c>
      <c r="F133" s="797">
        <v>322.92</v>
      </c>
      <c r="G133" s="797">
        <v>322.92</v>
      </c>
      <c r="H133" s="797">
        <f t="shared" si="23"/>
        <v>0</v>
      </c>
      <c r="I133" s="798" t="s">
        <v>75</v>
      </c>
      <c r="J133" s="520"/>
      <c r="K133" s="472"/>
    </row>
    <row r="134" spans="1:12" ht="44.25" customHeight="1" x14ac:dyDescent="0.25">
      <c r="A134" s="471">
        <v>75</v>
      </c>
      <c r="B134" s="798">
        <v>11</v>
      </c>
      <c r="C134" s="668" t="s">
        <v>1078</v>
      </c>
      <c r="D134" s="42" t="s">
        <v>1523</v>
      </c>
      <c r="E134" s="798" t="s">
        <v>1534</v>
      </c>
      <c r="F134" s="797">
        <v>902.32299999999998</v>
      </c>
      <c r="G134" s="797">
        <v>902.32299999999998</v>
      </c>
      <c r="H134" s="797">
        <f t="shared" si="23"/>
        <v>0</v>
      </c>
      <c r="I134" s="798" t="s">
        <v>75</v>
      </c>
      <c r="J134" s="520"/>
      <c r="K134" s="472"/>
    </row>
    <row r="135" spans="1:12" ht="55.5" customHeight="1" x14ac:dyDescent="0.25">
      <c r="A135" s="471">
        <v>76</v>
      </c>
      <c r="B135" s="798">
        <v>12</v>
      </c>
      <c r="C135" s="668" t="s">
        <v>1083</v>
      </c>
      <c r="D135" s="42" t="s">
        <v>1523</v>
      </c>
      <c r="E135" s="798" t="s">
        <v>1535</v>
      </c>
      <c r="F135" s="797">
        <v>327.75</v>
      </c>
      <c r="G135" s="797">
        <v>327.75</v>
      </c>
      <c r="H135" s="797">
        <f t="shared" si="23"/>
        <v>0</v>
      </c>
      <c r="I135" s="798" t="s">
        <v>75</v>
      </c>
      <c r="J135" s="520"/>
      <c r="K135" s="472"/>
      <c r="L135" s="853"/>
    </row>
    <row r="136" spans="1:12" ht="55.5" customHeight="1" x14ac:dyDescent="0.25">
      <c r="A136" s="471">
        <v>77</v>
      </c>
      <c r="B136" s="798">
        <v>13</v>
      </c>
      <c r="C136" s="668" t="s">
        <v>1536</v>
      </c>
      <c r="D136" s="42" t="s">
        <v>1523</v>
      </c>
      <c r="E136" s="798" t="s">
        <v>1529</v>
      </c>
      <c r="F136" s="797">
        <v>510</v>
      </c>
      <c r="G136" s="797">
        <v>510</v>
      </c>
      <c r="H136" s="797">
        <f t="shared" si="23"/>
        <v>0</v>
      </c>
      <c r="I136" s="798" t="s">
        <v>75</v>
      </c>
      <c r="J136" s="520"/>
      <c r="K136" s="472"/>
    </row>
    <row r="137" spans="1:12" ht="55.5" customHeight="1" x14ac:dyDescent="0.25">
      <c r="A137" s="471">
        <v>78</v>
      </c>
      <c r="B137" s="798">
        <v>14</v>
      </c>
      <c r="C137" s="668" t="s">
        <v>1085</v>
      </c>
      <c r="D137" s="42" t="s">
        <v>1540</v>
      </c>
      <c r="E137" s="798" t="s">
        <v>1539</v>
      </c>
      <c r="F137" s="797">
        <v>665</v>
      </c>
      <c r="G137" s="797">
        <v>665</v>
      </c>
      <c r="H137" s="797">
        <f t="shared" si="23"/>
        <v>0</v>
      </c>
      <c r="I137" s="798" t="s">
        <v>75</v>
      </c>
      <c r="J137" s="520"/>
      <c r="K137" s="472"/>
      <c r="L137" s="853"/>
    </row>
    <row r="138" spans="1:12" ht="53.25" customHeight="1" x14ac:dyDescent="0.25">
      <c r="A138" s="471">
        <v>79</v>
      </c>
      <c r="B138" s="798">
        <v>15</v>
      </c>
      <c r="C138" s="668" t="s">
        <v>1086</v>
      </c>
      <c r="D138" s="42" t="s">
        <v>1538</v>
      </c>
      <c r="E138" s="798" t="s">
        <v>1537</v>
      </c>
      <c r="F138" s="797">
        <v>670.1</v>
      </c>
      <c r="G138" s="797">
        <v>670.1</v>
      </c>
      <c r="H138" s="797">
        <f t="shared" si="23"/>
        <v>0</v>
      </c>
      <c r="I138" s="836" t="s">
        <v>2941</v>
      </c>
      <c r="J138" s="520"/>
      <c r="K138" s="472"/>
      <c r="L138" s="853"/>
    </row>
    <row r="139" spans="1:12" ht="35.25" customHeight="1" x14ac:dyDescent="0.25">
      <c r="A139" s="471">
        <v>80</v>
      </c>
      <c r="B139" s="798">
        <v>16</v>
      </c>
      <c r="C139" s="668" t="s">
        <v>1972</v>
      </c>
      <c r="D139" s="42">
        <v>42808</v>
      </c>
      <c r="E139" s="798" t="s">
        <v>2658</v>
      </c>
      <c r="F139" s="797">
        <v>71.2</v>
      </c>
      <c r="G139" s="797">
        <v>33.819000000000003</v>
      </c>
      <c r="H139" s="797">
        <f t="shared" si="23"/>
        <v>37.381</v>
      </c>
      <c r="I139" s="798" t="s">
        <v>75</v>
      </c>
      <c r="J139" s="520"/>
      <c r="K139" s="472"/>
      <c r="L139" s="853"/>
    </row>
    <row r="140" spans="1:12" ht="36.75" customHeight="1" x14ac:dyDescent="0.25">
      <c r="A140" s="471">
        <v>81</v>
      </c>
      <c r="B140" s="798">
        <v>17</v>
      </c>
      <c r="C140" s="668" t="s">
        <v>2454</v>
      </c>
      <c r="D140" s="798" t="s">
        <v>204</v>
      </c>
      <c r="E140" s="798" t="s">
        <v>2659</v>
      </c>
      <c r="F140" s="797">
        <v>810</v>
      </c>
      <c r="G140" s="797">
        <v>256.5</v>
      </c>
      <c r="H140" s="797">
        <f t="shared" si="23"/>
        <v>553.5</v>
      </c>
      <c r="I140" s="798" t="s">
        <v>75</v>
      </c>
      <c r="J140" s="1033"/>
      <c r="K140" s="1034"/>
    </row>
    <row r="141" spans="1:12" ht="48" customHeight="1" x14ac:dyDescent="0.25">
      <c r="A141" s="471">
        <v>82</v>
      </c>
      <c r="B141" s="798">
        <v>18</v>
      </c>
      <c r="C141" s="668" t="s">
        <v>2307</v>
      </c>
      <c r="D141" s="42">
        <v>43248</v>
      </c>
      <c r="E141" s="798" t="s">
        <v>2660</v>
      </c>
      <c r="F141" s="797">
        <v>677.625</v>
      </c>
      <c r="G141" s="797">
        <v>485.63099999999997</v>
      </c>
      <c r="H141" s="797">
        <f t="shared" si="23"/>
        <v>191.99400000000003</v>
      </c>
      <c r="I141" s="798" t="s">
        <v>75</v>
      </c>
      <c r="J141" s="563"/>
      <c r="K141" s="656"/>
    </row>
    <row r="142" spans="1:12" ht="50.25" customHeight="1" x14ac:dyDescent="0.25">
      <c r="A142" s="471">
        <v>83</v>
      </c>
      <c r="B142" s="798">
        <v>19</v>
      </c>
      <c r="C142" s="668" t="s">
        <v>2308</v>
      </c>
      <c r="D142" s="42">
        <v>43463</v>
      </c>
      <c r="E142" s="798" t="s">
        <v>2661</v>
      </c>
      <c r="F142" s="797">
        <v>452.99799999999999</v>
      </c>
      <c r="G142" s="797">
        <v>135.899</v>
      </c>
      <c r="H142" s="797">
        <f t="shared" si="23"/>
        <v>317.09899999999999</v>
      </c>
      <c r="I142" s="854" t="s">
        <v>2941</v>
      </c>
      <c r="J142" s="563"/>
      <c r="K142" s="656"/>
    </row>
    <row r="143" spans="1:12" ht="53.25" customHeight="1" x14ac:dyDescent="0.25">
      <c r="A143" s="471">
        <v>84</v>
      </c>
      <c r="B143" s="798">
        <v>20</v>
      </c>
      <c r="C143" s="801" t="s">
        <v>2657</v>
      </c>
      <c r="D143" s="42" t="s">
        <v>2655</v>
      </c>
      <c r="E143" s="798" t="s">
        <v>2656</v>
      </c>
      <c r="F143" s="797">
        <v>2499</v>
      </c>
      <c r="G143" s="797">
        <v>499.8</v>
      </c>
      <c r="H143" s="797">
        <f t="shared" si="23"/>
        <v>1999.2</v>
      </c>
      <c r="I143" s="854" t="s">
        <v>2941</v>
      </c>
      <c r="J143" s="563"/>
      <c r="K143" s="656"/>
    </row>
    <row r="144" spans="1:12" ht="36" customHeight="1" x14ac:dyDescent="0.25">
      <c r="A144" s="471">
        <v>85</v>
      </c>
      <c r="B144" s="798">
        <v>21</v>
      </c>
      <c r="C144" s="801" t="s">
        <v>2665</v>
      </c>
      <c r="D144" s="42" t="s">
        <v>2664</v>
      </c>
      <c r="E144" s="790" t="s">
        <v>2663</v>
      </c>
      <c r="F144" s="797">
        <v>1200</v>
      </c>
      <c r="G144" s="797">
        <v>1200</v>
      </c>
      <c r="H144" s="797">
        <f t="shared" si="23"/>
        <v>0</v>
      </c>
      <c r="I144" s="854" t="s">
        <v>2941</v>
      </c>
      <c r="J144" s="563"/>
      <c r="K144" s="656"/>
    </row>
    <row r="145" spans="1:12" ht="40.5" customHeight="1" x14ac:dyDescent="0.25">
      <c r="A145" s="471">
        <v>86</v>
      </c>
      <c r="B145" s="798">
        <v>22</v>
      </c>
      <c r="C145" s="668" t="s">
        <v>2942</v>
      </c>
      <c r="D145" s="42">
        <v>43564</v>
      </c>
      <c r="E145" s="798" t="s">
        <v>2943</v>
      </c>
      <c r="F145" s="797">
        <v>246.9</v>
      </c>
      <c r="G145" s="797">
        <v>246.9</v>
      </c>
      <c r="H145" s="797">
        <f t="shared" si="23"/>
        <v>0</v>
      </c>
      <c r="I145" s="798" t="s">
        <v>75</v>
      </c>
      <c r="J145" s="563"/>
      <c r="K145" s="656"/>
    </row>
    <row r="146" spans="1:12" ht="47.25" customHeight="1" x14ac:dyDescent="0.25">
      <c r="A146" s="471">
        <v>87</v>
      </c>
      <c r="B146" s="798">
        <v>23</v>
      </c>
      <c r="C146" s="668" t="s">
        <v>2944</v>
      </c>
      <c r="D146" s="798" t="s">
        <v>2945</v>
      </c>
      <c r="E146" s="798" t="s">
        <v>2946</v>
      </c>
      <c r="F146" s="797">
        <v>502</v>
      </c>
      <c r="G146" s="797">
        <v>502</v>
      </c>
      <c r="H146" s="797">
        <f t="shared" si="23"/>
        <v>0</v>
      </c>
      <c r="I146" s="798" t="s">
        <v>75</v>
      </c>
      <c r="J146" s="563"/>
      <c r="K146" s="656"/>
    </row>
    <row r="147" spans="1:12" ht="45.75" customHeight="1" x14ac:dyDescent="0.25">
      <c r="A147" s="471">
        <v>88</v>
      </c>
      <c r="B147" s="798">
        <v>24</v>
      </c>
      <c r="C147" s="668" t="s">
        <v>2947</v>
      </c>
      <c r="D147" s="42">
        <v>44035</v>
      </c>
      <c r="E147" s="798" t="s">
        <v>2948</v>
      </c>
      <c r="F147" s="797">
        <v>6111.1</v>
      </c>
      <c r="G147" s="797">
        <v>1236.7650000000001</v>
      </c>
      <c r="H147" s="797">
        <f t="shared" si="23"/>
        <v>4874.335</v>
      </c>
      <c r="I147" s="798" t="s">
        <v>75</v>
      </c>
      <c r="J147" s="411"/>
      <c r="K147" s="472"/>
      <c r="L147" s="472"/>
    </row>
    <row r="148" spans="1:12" ht="15.75" x14ac:dyDescent="0.25">
      <c r="A148" s="471"/>
      <c r="B148" s="798"/>
      <c r="C148" s="795" t="s">
        <v>24</v>
      </c>
      <c r="D148" s="42"/>
      <c r="E148" s="798"/>
      <c r="F148" s="794">
        <f>SUM(F124:F147)</f>
        <v>19287.407999999999</v>
      </c>
      <c r="G148" s="794">
        <f t="shared" ref="G148:H148" si="24">SUM(G124:G147)</f>
        <v>11017.029</v>
      </c>
      <c r="H148" s="794">
        <f t="shared" si="24"/>
        <v>8270.3790000000008</v>
      </c>
      <c r="I148" s="798" t="s">
        <v>26</v>
      </c>
      <c r="J148" s="411"/>
      <c r="K148" s="472"/>
      <c r="L148" s="472"/>
    </row>
    <row r="149" spans="1:12" ht="15.75" customHeight="1" x14ac:dyDescent="0.25">
      <c r="A149" s="1030" t="s">
        <v>1811</v>
      </c>
      <c r="B149" s="1031"/>
      <c r="C149" s="1031"/>
      <c r="D149" s="1031"/>
      <c r="E149" s="1031"/>
      <c r="F149" s="1031"/>
      <c r="G149" s="1031"/>
      <c r="H149" s="1031"/>
      <c r="I149" s="1032"/>
      <c r="J149" s="520"/>
      <c r="K149" s="472"/>
    </row>
    <row r="150" spans="1:12" ht="15.75" x14ac:dyDescent="0.25">
      <c r="A150" s="471"/>
      <c r="B150" s="798" t="s">
        <v>26</v>
      </c>
      <c r="C150" s="798" t="s">
        <v>26</v>
      </c>
      <c r="D150" s="798" t="s">
        <v>26</v>
      </c>
      <c r="E150" s="798" t="s">
        <v>26</v>
      </c>
      <c r="F150" s="798" t="s">
        <v>26</v>
      </c>
      <c r="G150" s="798" t="s">
        <v>26</v>
      </c>
      <c r="H150" s="798" t="s">
        <v>26</v>
      </c>
      <c r="I150" s="798" t="s">
        <v>26</v>
      </c>
      <c r="J150" s="411"/>
      <c r="K150" s="472"/>
      <c r="L150" s="472"/>
    </row>
    <row r="151" spans="1:12" ht="15.75" customHeight="1" x14ac:dyDescent="0.25">
      <c r="A151" s="471"/>
      <c r="B151" s="1035" t="s">
        <v>36</v>
      </c>
      <c r="C151" s="1035"/>
      <c r="D151" s="1035"/>
      <c r="E151" s="1035"/>
      <c r="F151" s="1035"/>
      <c r="G151" s="1035"/>
      <c r="H151" s="1035"/>
      <c r="I151" s="1035"/>
      <c r="J151" s="472"/>
      <c r="K151" s="472"/>
    </row>
    <row r="152" spans="1:12" ht="15.75" x14ac:dyDescent="0.25">
      <c r="A152" s="471"/>
      <c r="B152" s="408"/>
      <c r="C152" s="795" t="s">
        <v>26</v>
      </c>
      <c r="D152" s="830"/>
      <c r="E152" s="830"/>
      <c r="F152" s="835">
        <v>0</v>
      </c>
      <c r="G152" s="835">
        <v>0</v>
      </c>
      <c r="H152" s="835">
        <v>0</v>
      </c>
      <c r="I152" s="798"/>
    </row>
    <row r="153" spans="1:12" ht="15.75" x14ac:dyDescent="0.25">
      <c r="B153" s="799"/>
      <c r="C153" s="521"/>
      <c r="D153" s="521"/>
      <c r="E153" s="521"/>
      <c r="F153" s="522">
        <f>F12+F110+F16+F20+F25+F29+F38+F41+F46+F55+F62+F70+F76+F81+F84+F97+F104+F119+F122+F148+F152+F113+F116+F91+F88</f>
        <v>86011.64323999999</v>
      </c>
      <c r="G153" s="522">
        <f>G12+G110+G16+G20+G25+G29+G38+G41+G46+G55+G62+G70+G76+G81+G84+G97+G104+G119+G122+G148+G152+G113+G116+G91+G88</f>
        <v>52407.531109999996</v>
      </c>
      <c r="H153" s="522">
        <f>H12+H110+H16+H20+H25+H29+H38+H41+H46+H55+H62+H70+H76+H81+H84+H97+H104+H119+H122+H148+H152+H113+H116+H91+H88</f>
        <v>33604.112130000001</v>
      </c>
      <c r="I153" s="521"/>
    </row>
    <row r="154" spans="1:12" ht="15.75" x14ac:dyDescent="0.25">
      <c r="B154" s="799"/>
      <c r="C154" s="521"/>
      <c r="D154" s="521"/>
      <c r="E154" s="521"/>
      <c r="F154" s="521"/>
      <c r="G154" s="521"/>
      <c r="H154" s="521"/>
      <c r="I154" s="521"/>
    </row>
    <row r="155" spans="1:12" ht="15.75" x14ac:dyDescent="0.25">
      <c r="B155" s="799"/>
      <c r="C155" s="521"/>
      <c r="D155" s="521"/>
      <c r="E155" s="521"/>
      <c r="F155" s="521"/>
      <c r="G155" s="521"/>
      <c r="H155" s="521"/>
      <c r="I155" s="521"/>
    </row>
    <row r="156" spans="1:12" ht="15.75" x14ac:dyDescent="0.25">
      <c r="B156" s="799"/>
      <c r="C156" s="521"/>
      <c r="D156" s="521"/>
      <c r="E156" s="521"/>
      <c r="F156" s="521"/>
      <c r="G156" s="521"/>
      <c r="H156" s="523"/>
      <c r="I156" s="521"/>
    </row>
    <row r="157" spans="1:12" ht="15.75" x14ac:dyDescent="0.25">
      <c r="B157" s="799"/>
      <c r="C157" s="521"/>
      <c r="D157" s="521"/>
      <c r="E157" s="521"/>
      <c r="F157" s="521"/>
      <c r="G157" s="521"/>
      <c r="H157" s="521"/>
      <c r="I157" s="521"/>
    </row>
    <row r="158" spans="1:12" ht="15.75" x14ac:dyDescent="0.25">
      <c r="B158" s="799"/>
      <c r="C158" s="521"/>
      <c r="D158" s="521"/>
      <c r="E158" s="521"/>
      <c r="F158" s="521"/>
      <c r="G158" s="521"/>
      <c r="H158" s="521"/>
      <c r="I158" s="521"/>
    </row>
    <row r="159" spans="1:12" ht="15.75" x14ac:dyDescent="0.25">
      <c r="B159" s="799"/>
      <c r="C159" s="521"/>
      <c r="D159" s="521"/>
      <c r="E159" s="521"/>
      <c r="F159" s="521"/>
      <c r="G159" s="521"/>
      <c r="H159" s="521"/>
      <c r="I159" s="521"/>
    </row>
    <row r="160" spans="1:12" ht="15.75" x14ac:dyDescent="0.25">
      <c r="B160" s="799"/>
      <c r="C160" s="521"/>
      <c r="D160" s="521"/>
      <c r="E160" s="521"/>
      <c r="F160" s="521"/>
      <c r="G160" s="521"/>
      <c r="H160" s="521"/>
      <c r="I160" s="521"/>
    </row>
    <row r="161" spans="2:9" ht="15.75" x14ac:dyDescent="0.25">
      <c r="B161" s="799"/>
      <c r="C161" s="521"/>
      <c r="D161" s="521"/>
      <c r="E161" s="521"/>
      <c r="F161" s="521"/>
      <c r="G161" s="521"/>
      <c r="H161" s="521"/>
      <c r="I161" s="521"/>
    </row>
    <row r="162" spans="2:9" ht="15.75" x14ac:dyDescent="0.25">
      <c r="B162" s="799"/>
      <c r="C162" s="521"/>
      <c r="D162" s="521"/>
      <c r="E162" s="521"/>
      <c r="F162" s="521"/>
      <c r="G162" s="521"/>
      <c r="H162" s="521"/>
      <c r="I162" s="521"/>
    </row>
    <row r="163" spans="2:9" ht="15.75" x14ac:dyDescent="0.25">
      <c r="B163" s="799"/>
      <c r="C163" s="521"/>
      <c r="D163" s="521"/>
      <c r="E163" s="521"/>
      <c r="F163" s="521"/>
      <c r="G163" s="521"/>
      <c r="H163" s="521"/>
      <c r="I163" s="521"/>
    </row>
    <row r="164" spans="2:9" ht="15.75" x14ac:dyDescent="0.25">
      <c r="B164" s="799"/>
      <c r="C164" s="521"/>
      <c r="D164" s="521"/>
      <c r="E164" s="521"/>
      <c r="F164" s="521"/>
      <c r="G164" s="521"/>
      <c r="H164" s="521"/>
      <c r="I164" s="521"/>
    </row>
    <row r="165" spans="2:9" ht="15.75" x14ac:dyDescent="0.25">
      <c r="B165" s="799"/>
      <c r="C165" s="521"/>
      <c r="D165" s="521"/>
      <c r="E165" s="521"/>
      <c r="F165" s="521"/>
      <c r="G165" s="521"/>
      <c r="H165" s="521"/>
      <c r="I165" s="521"/>
    </row>
    <row r="166" spans="2:9" ht="15.75" x14ac:dyDescent="0.25">
      <c r="B166" s="799"/>
      <c r="C166" s="521"/>
      <c r="D166" s="521"/>
      <c r="E166" s="521"/>
      <c r="F166" s="521"/>
      <c r="G166" s="521"/>
      <c r="H166" s="521"/>
      <c r="I166" s="521"/>
    </row>
    <row r="167" spans="2:9" ht="15.75" x14ac:dyDescent="0.25">
      <c r="B167" s="799"/>
      <c r="C167" s="521"/>
      <c r="D167" s="521"/>
      <c r="E167" s="521"/>
      <c r="F167" s="521"/>
      <c r="G167" s="521"/>
      <c r="H167" s="521"/>
      <c r="I167" s="521"/>
    </row>
    <row r="168" spans="2:9" ht="15.75" x14ac:dyDescent="0.25">
      <c r="B168" s="799"/>
      <c r="C168" s="521"/>
      <c r="D168" s="521"/>
      <c r="E168" s="521"/>
      <c r="F168" s="521"/>
      <c r="G168" s="521"/>
      <c r="H168" s="521"/>
      <c r="I168" s="521"/>
    </row>
    <row r="169" spans="2:9" ht="15.75" x14ac:dyDescent="0.25">
      <c r="B169" s="799"/>
      <c r="C169" s="521"/>
      <c r="D169" s="521"/>
      <c r="E169" s="521"/>
      <c r="F169" s="521"/>
      <c r="G169" s="521"/>
      <c r="H169" s="521"/>
      <c r="I169" s="521"/>
    </row>
    <row r="170" spans="2:9" ht="15.75" x14ac:dyDescent="0.25">
      <c r="B170" s="799"/>
      <c r="C170" s="521"/>
      <c r="D170" s="521"/>
      <c r="E170" s="521"/>
      <c r="F170" s="521"/>
      <c r="G170" s="521"/>
      <c r="H170" s="521"/>
      <c r="I170" s="521"/>
    </row>
    <row r="171" spans="2:9" ht="15.75" x14ac:dyDescent="0.25">
      <c r="B171" s="799"/>
      <c r="C171" s="521"/>
      <c r="D171" s="521"/>
      <c r="E171" s="521"/>
      <c r="F171" s="521"/>
      <c r="G171" s="521"/>
      <c r="H171" s="521"/>
      <c r="I171" s="521"/>
    </row>
    <row r="172" spans="2:9" ht="15.75" x14ac:dyDescent="0.25">
      <c r="B172" s="799"/>
      <c r="C172" s="521"/>
      <c r="D172" s="521"/>
      <c r="E172" s="521"/>
      <c r="F172" s="521"/>
      <c r="G172" s="521"/>
      <c r="H172" s="521"/>
      <c r="I172" s="521"/>
    </row>
    <row r="173" spans="2:9" ht="15.75" x14ac:dyDescent="0.25">
      <c r="B173" s="799"/>
      <c r="C173" s="521"/>
      <c r="D173" s="521"/>
      <c r="E173" s="521"/>
      <c r="F173" s="521"/>
      <c r="G173" s="521"/>
      <c r="H173" s="521"/>
      <c r="I173" s="521"/>
    </row>
    <row r="174" spans="2:9" ht="15.75" x14ac:dyDescent="0.25">
      <c r="B174" s="799"/>
      <c r="C174" s="521"/>
      <c r="D174" s="521"/>
      <c r="E174" s="521"/>
      <c r="F174" s="521"/>
      <c r="G174" s="521"/>
      <c r="H174" s="521"/>
      <c r="I174" s="521"/>
    </row>
    <row r="175" spans="2:9" ht="15.75" x14ac:dyDescent="0.25">
      <c r="B175" s="799"/>
      <c r="C175" s="521"/>
      <c r="D175" s="521"/>
      <c r="E175" s="521"/>
      <c r="F175" s="521"/>
      <c r="G175" s="521"/>
      <c r="H175" s="521"/>
      <c r="I175" s="521"/>
    </row>
    <row r="176" spans="2:9" ht="15.75" x14ac:dyDescent="0.25">
      <c r="B176" s="799"/>
      <c r="C176" s="521"/>
      <c r="D176" s="521"/>
      <c r="E176" s="521"/>
      <c r="F176" s="521"/>
      <c r="G176" s="521"/>
      <c r="H176" s="521"/>
      <c r="I176" s="521"/>
    </row>
    <row r="177" spans="2:9" ht="15.75" x14ac:dyDescent="0.25">
      <c r="B177" s="799"/>
      <c r="C177" s="521"/>
      <c r="D177" s="521"/>
      <c r="E177" s="521"/>
      <c r="F177" s="521"/>
      <c r="G177" s="521"/>
      <c r="H177" s="521"/>
      <c r="I177" s="521"/>
    </row>
    <row r="178" spans="2:9" ht="15.75" x14ac:dyDescent="0.25">
      <c r="B178" s="799"/>
      <c r="C178" s="521"/>
      <c r="D178" s="521"/>
      <c r="E178" s="521"/>
      <c r="F178" s="521"/>
      <c r="G178" s="521"/>
      <c r="H178" s="521"/>
      <c r="I178" s="521"/>
    </row>
    <row r="179" spans="2:9" ht="15.75" x14ac:dyDescent="0.25">
      <c r="B179" s="799"/>
      <c r="C179" s="521"/>
      <c r="D179" s="521"/>
      <c r="E179" s="521"/>
      <c r="F179" s="521"/>
      <c r="G179" s="521"/>
      <c r="H179" s="521"/>
      <c r="I179" s="521"/>
    </row>
    <row r="180" spans="2:9" ht="15.75" x14ac:dyDescent="0.25">
      <c r="B180" s="799"/>
      <c r="C180" s="521"/>
      <c r="D180" s="521"/>
      <c r="E180" s="521"/>
      <c r="F180" s="521"/>
      <c r="G180" s="521"/>
      <c r="H180" s="521"/>
      <c r="I180" s="521"/>
    </row>
    <row r="181" spans="2:9" ht="15.75" x14ac:dyDescent="0.25">
      <c r="B181" s="799"/>
      <c r="C181" s="521"/>
      <c r="D181" s="521"/>
      <c r="E181" s="521"/>
      <c r="F181" s="521"/>
      <c r="G181" s="521"/>
      <c r="H181" s="521"/>
      <c r="I181" s="521"/>
    </row>
    <row r="182" spans="2:9" ht="15.75" x14ac:dyDescent="0.25">
      <c r="B182" s="799"/>
      <c r="C182" s="521"/>
      <c r="D182" s="521"/>
      <c r="E182" s="521"/>
      <c r="F182" s="521"/>
      <c r="G182" s="521"/>
      <c r="H182" s="521"/>
      <c r="I182" s="521"/>
    </row>
    <row r="183" spans="2:9" ht="15.75" x14ac:dyDescent="0.25">
      <c r="B183" s="799"/>
      <c r="C183" s="521"/>
      <c r="D183" s="521"/>
      <c r="E183" s="521"/>
      <c r="F183" s="521"/>
      <c r="G183" s="521"/>
      <c r="H183" s="521"/>
      <c r="I183" s="521"/>
    </row>
    <row r="184" spans="2:9" ht="15.75" x14ac:dyDescent="0.25">
      <c r="B184" s="799"/>
      <c r="C184" s="521"/>
      <c r="D184" s="521"/>
      <c r="E184" s="521"/>
      <c r="F184" s="521"/>
      <c r="G184" s="521"/>
      <c r="H184" s="521"/>
      <c r="I184" s="521"/>
    </row>
    <row r="185" spans="2:9" ht="15.75" x14ac:dyDescent="0.25">
      <c r="B185" s="799"/>
      <c r="C185" s="521"/>
      <c r="D185" s="521"/>
      <c r="E185" s="521"/>
      <c r="F185" s="521"/>
      <c r="G185" s="521"/>
      <c r="H185" s="521"/>
      <c r="I185" s="521"/>
    </row>
    <row r="186" spans="2:9" ht="15.75" x14ac:dyDescent="0.25">
      <c r="B186" s="799"/>
      <c r="C186" s="521"/>
      <c r="D186" s="521"/>
      <c r="E186" s="521"/>
      <c r="F186" s="521"/>
      <c r="G186" s="521"/>
      <c r="H186" s="521"/>
      <c r="I186" s="521"/>
    </row>
    <row r="187" spans="2:9" ht="15.75" x14ac:dyDescent="0.25">
      <c r="B187" s="799"/>
      <c r="C187" s="521"/>
      <c r="D187" s="521"/>
      <c r="E187" s="521"/>
      <c r="F187" s="521"/>
      <c r="G187" s="521"/>
      <c r="H187" s="521"/>
      <c r="I187" s="521"/>
    </row>
    <row r="188" spans="2:9" ht="15.75" x14ac:dyDescent="0.25">
      <c r="B188" s="799"/>
      <c r="C188" s="521"/>
      <c r="D188" s="521"/>
      <c r="E188" s="521"/>
      <c r="F188" s="521"/>
      <c r="G188" s="521"/>
      <c r="H188" s="521"/>
      <c r="I188" s="521"/>
    </row>
    <row r="189" spans="2:9" ht="15.75" x14ac:dyDescent="0.25">
      <c r="B189" s="799"/>
      <c r="C189" s="521"/>
      <c r="D189" s="521"/>
      <c r="E189" s="521"/>
      <c r="F189" s="521"/>
      <c r="G189" s="521"/>
      <c r="H189" s="521"/>
      <c r="I189" s="521"/>
    </row>
    <row r="190" spans="2:9" ht="15.75" x14ac:dyDescent="0.25">
      <c r="B190" s="799"/>
      <c r="C190" s="521"/>
      <c r="D190" s="521"/>
      <c r="E190" s="521"/>
      <c r="F190" s="521"/>
      <c r="G190" s="521"/>
      <c r="H190" s="521"/>
      <c r="I190" s="521"/>
    </row>
    <row r="191" spans="2:9" ht="15.75" x14ac:dyDescent="0.25">
      <c r="B191" s="799"/>
      <c r="C191" s="521"/>
      <c r="D191" s="521"/>
      <c r="E191" s="521"/>
      <c r="F191" s="521"/>
      <c r="G191" s="521"/>
      <c r="H191" s="521"/>
      <c r="I191" s="521"/>
    </row>
    <row r="192" spans="2:9" ht="15.75" x14ac:dyDescent="0.25">
      <c r="B192" s="799"/>
      <c r="C192" s="521"/>
      <c r="D192" s="521"/>
      <c r="E192" s="521"/>
      <c r="F192" s="521"/>
      <c r="G192" s="521"/>
      <c r="H192" s="521"/>
      <c r="I192" s="521"/>
    </row>
    <row r="193" spans="2:9" ht="15.75" x14ac:dyDescent="0.25">
      <c r="B193" s="799"/>
      <c r="C193" s="521"/>
      <c r="D193" s="521"/>
      <c r="E193" s="521"/>
      <c r="F193" s="521"/>
      <c r="G193" s="521"/>
      <c r="H193" s="521"/>
      <c r="I193" s="521"/>
    </row>
    <row r="194" spans="2:9" ht="15.75" x14ac:dyDescent="0.25">
      <c r="B194" s="799"/>
      <c r="C194" s="521"/>
      <c r="D194" s="521"/>
      <c r="E194" s="521"/>
      <c r="F194" s="521"/>
      <c r="G194" s="521"/>
      <c r="H194" s="521"/>
      <c r="I194" s="521"/>
    </row>
    <row r="195" spans="2:9" ht="15.75" x14ac:dyDescent="0.25">
      <c r="B195" s="799"/>
      <c r="C195" s="521"/>
      <c r="D195" s="521"/>
      <c r="E195" s="521"/>
      <c r="F195" s="521"/>
      <c r="G195" s="521"/>
      <c r="H195" s="521"/>
      <c r="I195" s="521"/>
    </row>
    <row r="196" spans="2:9" ht="15.75" x14ac:dyDescent="0.25">
      <c r="B196" s="799"/>
      <c r="C196" s="521"/>
      <c r="D196" s="521"/>
      <c r="E196" s="521"/>
      <c r="F196" s="521"/>
      <c r="G196" s="521"/>
      <c r="H196" s="521"/>
      <c r="I196" s="521"/>
    </row>
    <row r="197" spans="2:9" ht="15.75" x14ac:dyDescent="0.25">
      <c r="B197" s="799"/>
      <c r="C197" s="521"/>
      <c r="D197" s="521"/>
      <c r="E197" s="521"/>
      <c r="F197" s="521"/>
      <c r="G197" s="521"/>
      <c r="H197" s="521"/>
      <c r="I197" s="521"/>
    </row>
    <row r="198" spans="2:9" ht="15.75" x14ac:dyDescent="0.25">
      <c r="B198" s="799"/>
      <c r="C198" s="521"/>
      <c r="D198" s="521"/>
      <c r="E198" s="521"/>
      <c r="F198" s="521"/>
      <c r="G198" s="521"/>
      <c r="H198" s="521"/>
      <c r="I198" s="521"/>
    </row>
    <row r="199" spans="2:9" ht="15.75" x14ac:dyDescent="0.25">
      <c r="B199" s="799"/>
      <c r="C199" s="521"/>
      <c r="D199" s="521"/>
      <c r="E199" s="521"/>
      <c r="F199" s="521"/>
      <c r="G199" s="521"/>
      <c r="H199" s="521"/>
      <c r="I199" s="521"/>
    </row>
    <row r="200" spans="2:9" ht="15.75" x14ac:dyDescent="0.25">
      <c r="B200" s="799"/>
      <c r="C200" s="521"/>
      <c r="D200" s="521"/>
      <c r="E200" s="521"/>
      <c r="F200" s="521"/>
      <c r="G200" s="521"/>
      <c r="H200" s="521"/>
      <c r="I200" s="521"/>
    </row>
    <row r="201" spans="2:9" ht="15.75" x14ac:dyDescent="0.25">
      <c r="B201" s="799"/>
      <c r="C201" s="521"/>
      <c r="D201" s="521"/>
      <c r="E201" s="521"/>
      <c r="F201" s="521"/>
      <c r="G201" s="521"/>
      <c r="H201" s="521"/>
      <c r="I201" s="521"/>
    </row>
    <row r="202" spans="2:9" ht="15.75" x14ac:dyDescent="0.25">
      <c r="B202" s="799"/>
      <c r="C202" s="521"/>
      <c r="D202" s="521"/>
      <c r="E202" s="521"/>
      <c r="F202" s="521"/>
      <c r="G202" s="521"/>
      <c r="H202" s="521"/>
      <c r="I202" s="521"/>
    </row>
    <row r="203" spans="2:9" ht="15.75" x14ac:dyDescent="0.25">
      <c r="B203" s="799"/>
      <c r="C203" s="521"/>
      <c r="D203" s="521"/>
      <c r="E203" s="521"/>
      <c r="F203" s="521"/>
      <c r="G203" s="521"/>
      <c r="H203" s="521"/>
      <c r="I203" s="521"/>
    </row>
    <row r="204" spans="2:9" ht="15.75" x14ac:dyDescent="0.25">
      <c r="B204" s="799"/>
      <c r="C204" s="521"/>
      <c r="D204" s="521"/>
      <c r="E204" s="521"/>
      <c r="F204" s="521"/>
      <c r="G204" s="521"/>
      <c r="H204" s="521"/>
      <c r="I204" s="521"/>
    </row>
    <row r="205" spans="2:9" ht="15.75" x14ac:dyDescent="0.25">
      <c r="B205" s="799"/>
      <c r="C205" s="521"/>
      <c r="D205" s="521"/>
      <c r="E205" s="521"/>
      <c r="F205" s="521"/>
      <c r="G205" s="521"/>
      <c r="H205" s="521"/>
      <c r="I205" s="521"/>
    </row>
    <row r="206" spans="2:9" ht="15.75" x14ac:dyDescent="0.25">
      <c r="B206" s="799"/>
      <c r="C206" s="521"/>
      <c r="D206" s="521"/>
      <c r="E206" s="521"/>
      <c r="F206" s="521"/>
      <c r="G206" s="521"/>
      <c r="H206" s="521"/>
      <c r="I206" s="521"/>
    </row>
    <row r="207" spans="2:9" ht="15.75" x14ac:dyDescent="0.25">
      <c r="B207" s="799"/>
      <c r="C207" s="521"/>
      <c r="D207" s="521"/>
      <c r="E207" s="521"/>
      <c r="F207" s="521"/>
      <c r="G207" s="521"/>
      <c r="H207" s="521"/>
      <c r="I207" s="521"/>
    </row>
    <row r="208" spans="2:9" ht="15.75" x14ac:dyDescent="0.25">
      <c r="B208" s="799"/>
      <c r="C208" s="521"/>
      <c r="D208" s="521"/>
      <c r="E208" s="521"/>
      <c r="F208" s="521"/>
      <c r="G208" s="521"/>
      <c r="H208" s="521"/>
      <c r="I208" s="521"/>
    </row>
    <row r="209" spans="2:9" ht="15.75" x14ac:dyDescent="0.25">
      <c r="B209" s="799"/>
      <c r="C209" s="521"/>
      <c r="D209" s="521"/>
      <c r="E209" s="521"/>
      <c r="F209" s="521"/>
      <c r="G209" s="521"/>
      <c r="H209" s="521"/>
      <c r="I209" s="521"/>
    </row>
    <row r="210" spans="2:9" ht="15.75" x14ac:dyDescent="0.25">
      <c r="B210" s="799"/>
      <c r="C210" s="521"/>
      <c r="D210" s="521"/>
      <c r="E210" s="521"/>
      <c r="F210" s="521"/>
      <c r="G210" s="521"/>
      <c r="H210" s="521"/>
      <c r="I210" s="521"/>
    </row>
    <row r="211" spans="2:9" ht="15.75" x14ac:dyDescent="0.25">
      <c r="B211" s="799"/>
      <c r="C211" s="521"/>
      <c r="D211" s="521"/>
      <c r="E211" s="521"/>
      <c r="F211" s="521"/>
      <c r="G211" s="521"/>
      <c r="H211" s="521"/>
      <c r="I211" s="521"/>
    </row>
    <row r="212" spans="2:9" ht="15.75" x14ac:dyDescent="0.25">
      <c r="B212" s="799"/>
      <c r="C212" s="521"/>
      <c r="D212" s="521"/>
      <c r="E212" s="521"/>
      <c r="F212" s="521"/>
      <c r="G212" s="521"/>
      <c r="H212" s="521"/>
      <c r="I212" s="521"/>
    </row>
    <row r="213" spans="2:9" ht="15.75" x14ac:dyDescent="0.25">
      <c r="B213" s="799"/>
      <c r="C213" s="521"/>
      <c r="D213" s="521"/>
      <c r="E213" s="521"/>
      <c r="F213" s="521"/>
      <c r="G213" s="521"/>
      <c r="H213" s="521"/>
      <c r="I213" s="521"/>
    </row>
    <row r="214" spans="2:9" ht="15.75" x14ac:dyDescent="0.25">
      <c r="B214" s="799"/>
      <c r="C214" s="521"/>
      <c r="D214" s="521"/>
      <c r="E214" s="521"/>
      <c r="F214" s="521"/>
      <c r="G214" s="521"/>
      <c r="H214" s="521"/>
      <c r="I214" s="521"/>
    </row>
    <row r="215" spans="2:9" ht="15.75" x14ac:dyDescent="0.25">
      <c r="B215" s="799"/>
      <c r="C215" s="521"/>
      <c r="D215" s="521"/>
      <c r="E215" s="521"/>
      <c r="F215" s="521"/>
      <c r="G215" s="521"/>
      <c r="H215" s="521"/>
      <c r="I215" s="521"/>
    </row>
    <row r="216" spans="2:9" ht="15.75" x14ac:dyDescent="0.25">
      <c r="B216" s="799"/>
      <c r="C216" s="521"/>
      <c r="D216" s="521"/>
      <c r="E216" s="521"/>
      <c r="F216" s="521"/>
      <c r="G216" s="521"/>
      <c r="H216" s="521"/>
      <c r="I216" s="521"/>
    </row>
    <row r="217" spans="2:9" ht="15.75" x14ac:dyDescent="0.25">
      <c r="B217" s="799"/>
      <c r="C217" s="521"/>
      <c r="D217" s="521"/>
      <c r="E217" s="521"/>
      <c r="F217" s="521"/>
      <c r="G217" s="521"/>
      <c r="H217" s="521"/>
      <c r="I217" s="521"/>
    </row>
    <row r="218" spans="2:9" ht="15.75" x14ac:dyDescent="0.25">
      <c r="B218" s="799"/>
      <c r="C218" s="521"/>
      <c r="D218" s="521"/>
      <c r="E218" s="521"/>
      <c r="F218" s="521"/>
      <c r="G218" s="521"/>
      <c r="H218" s="521"/>
      <c r="I218" s="521"/>
    </row>
    <row r="219" spans="2:9" ht="15.75" x14ac:dyDescent="0.25">
      <c r="B219" s="800"/>
      <c r="C219" s="524"/>
      <c r="D219" s="524"/>
      <c r="E219" s="524"/>
      <c r="F219" s="524"/>
      <c r="G219" s="524"/>
      <c r="H219" s="524"/>
      <c r="I219" s="524"/>
    </row>
    <row r="220" spans="2:9" ht="15.75" x14ac:dyDescent="0.25">
      <c r="B220" s="800"/>
      <c r="C220" s="524"/>
      <c r="D220" s="524"/>
      <c r="E220" s="524"/>
      <c r="F220" s="524"/>
      <c r="G220" s="524"/>
      <c r="H220" s="524"/>
      <c r="I220" s="524"/>
    </row>
    <row r="221" spans="2:9" ht="15.75" x14ac:dyDescent="0.25">
      <c r="B221" s="800"/>
      <c r="C221" s="524"/>
      <c r="D221" s="524"/>
      <c r="E221" s="524"/>
      <c r="F221" s="524"/>
      <c r="G221" s="524"/>
      <c r="H221" s="524"/>
      <c r="I221" s="524"/>
    </row>
    <row r="222" spans="2:9" ht="15.75" x14ac:dyDescent="0.25">
      <c r="B222" s="800"/>
      <c r="C222" s="524"/>
      <c r="D222" s="524"/>
      <c r="E222" s="524"/>
      <c r="F222" s="524"/>
      <c r="G222" s="524"/>
      <c r="H222" s="524"/>
      <c r="I222" s="524"/>
    </row>
    <row r="223" spans="2:9" ht="15.75" x14ac:dyDescent="0.25">
      <c r="B223" s="800"/>
      <c r="C223" s="524"/>
      <c r="D223" s="524"/>
      <c r="E223" s="524"/>
      <c r="F223" s="524"/>
      <c r="G223" s="524"/>
      <c r="H223" s="524"/>
      <c r="I223" s="524"/>
    </row>
    <row r="224" spans="2:9" ht="15.75" x14ac:dyDescent="0.25">
      <c r="B224" s="800"/>
      <c r="C224" s="524"/>
      <c r="D224" s="524"/>
      <c r="E224" s="524"/>
      <c r="F224" s="524"/>
      <c r="G224" s="524"/>
      <c r="H224" s="524"/>
      <c r="I224" s="524"/>
    </row>
    <row r="225" spans="2:9" ht="15.75" x14ac:dyDescent="0.25">
      <c r="B225" s="800"/>
      <c r="C225" s="524"/>
      <c r="D225" s="524"/>
      <c r="E225" s="524"/>
      <c r="F225" s="524"/>
      <c r="G225" s="524"/>
      <c r="H225" s="524"/>
      <c r="I225" s="524"/>
    </row>
    <row r="226" spans="2:9" ht="15.75" x14ac:dyDescent="0.25">
      <c r="B226" s="800"/>
      <c r="C226" s="524"/>
      <c r="D226" s="524"/>
      <c r="E226" s="524"/>
      <c r="F226" s="524"/>
      <c r="G226" s="524"/>
      <c r="H226" s="524"/>
      <c r="I226" s="524"/>
    </row>
    <row r="227" spans="2:9" ht="15.75" x14ac:dyDescent="0.25">
      <c r="B227" s="800"/>
      <c r="C227" s="524"/>
      <c r="D227" s="524"/>
      <c r="E227" s="524"/>
      <c r="F227" s="524"/>
      <c r="G227" s="524"/>
      <c r="H227" s="524"/>
      <c r="I227" s="524"/>
    </row>
    <row r="228" spans="2:9" ht="15.75" x14ac:dyDescent="0.25">
      <c r="B228" s="800"/>
      <c r="C228" s="524"/>
      <c r="D228" s="524"/>
      <c r="E228" s="524"/>
      <c r="F228" s="524"/>
      <c r="G228" s="524"/>
      <c r="H228" s="524"/>
      <c r="I228" s="524"/>
    </row>
    <row r="229" spans="2:9" ht="15.75" x14ac:dyDescent="0.25">
      <c r="B229" s="800"/>
      <c r="C229" s="524"/>
      <c r="D229" s="524"/>
      <c r="E229" s="524"/>
      <c r="F229" s="524"/>
      <c r="G229" s="524"/>
      <c r="H229" s="524"/>
      <c r="I229" s="524"/>
    </row>
    <row r="230" spans="2:9" ht="15.75" x14ac:dyDescent="0.25">
      <c r="B230" s="800"/>
      <c r="C230" s="524"/>
      <c r="D230" s="524"/>
      <c r="E230" s="524"/>
      <c r="F230" s="524"/>
      <c r="G230" s="524"/>
      <c r="H230" s="524"/>
      <c r="I230" s="524"/>
    </row>
    <row r="231" spans="2:9" ht="15.75" x14ac:dyDescent="0.25">
      <c r="B231" s="800"/>
      <c r="C231" s="524"/>
      <c r="D231" s="524"/>
      <c r="E231" s="524"/>
      <c r="F231" s="524"/>
      <c r="G231" s="524"/>
      <c r="H231" s="524"/>
      <c r="I231" s="524"/>
    </row>
    <row r="232" spans="2:9" ht="15.75" x14ac:dyDescent="0.25">
      <c r="B232" s="800"/>
      <c r="C232" s="524"/>
      <c r="D232" s="524"/>
      <c r="E232" s="524"/>
      <c r="F232" s="524"/>
      <c r="G232" s="524"/>
      <c r="H232" s="524"/>
      <c r="I232" s="524"/>
    </row>
    <row r="233" spans="2:9" ht="15.75" x14ac:dyDescent="0.25">
      <c r="B233" s="800"/>
      <c r="C233" s="524"/>
      <c r="D233" s="524"/>
      <c r="E233" s="524"/>
      <c r="F233" s="524"/>
      <c r="G233" s="524"/>
      <c r="H233" s="524"/>
      <c r="I233" s="524"/>
    </row>
    <row r="234" spans="2:9" ht="15.75" x14ac:dyDescent="0.25">
      <c r="B234" s="800"/>
      <c r="C234" s="524"/>
      <c r="D234" s="524"/>
      <c r="E234" s="524"/>
      <c r="F234" s="524"/>
      <c r="G234" s="524"/>
      <c r="H234" s="524"/>
      <c r="I234" s="524"/>
    </row>
    <row r="235" spans="2:9" ht="15.75" x14ac:dyDescent="0.25">
      <c r="B235" s="800"/>
      <c r="C235" s="524"/>
      <c r="D235" s="524"/>
      <c r="E235" s="524"/>
      <c r="F235" s="524"/>
      <c r="G235" s="524"/>
      <c r="H235" s="524"/>
      <c r="I235" s="524"/>
    </row>
    <row r="236" spans="2:9" ht="15.75" x14ac:dyDescent="0.25">
      <c r="B236" s="800"/>
      <c r="C236" s="524"/>
      <c r="D236" s="524"/>
      <c r="E236" s="524"/>
      <c r="F236" s="524"/>
      <c r="G236" s="524"/>
      <c r="H236" s="524"/>
      <c r="I236" s="524"/>
    </row>
    <row r="237" spans="2:9" ht="15.75" x14ac:dyDescent="0.25">
      <c r="B237" s="800"/>
      <c r="C237" s="524"/>
      <c r="D237" s="524"/>
      <c r="E237" s="524"/>
      <c r="F237" s="524"/>
      <c r="G237" s="524"/>
      <c r="H237" s="524"/>
      <c r="I237" s="524"/>
    </row>
    <row r="238" spans="2:9" ht="15.75" x14ac:dyDescent="0.25">
      <c r="B238" s="800"/>
      <c r="C238" s="524"/>
      <c r="D238" s="524"/>
      <c r="E238" s="524"/>
      <c r="F238" s="524"/>
      <c r="G238" s="524"/>
      <c r="H238" s="524"/>
      <c r="I238" s="524"/>
    </row>
    <row r="239" spans="2:9" ht="15.75" x14ac:dyDescent="0.25">
      <c r="B239" s="800"/>
      <c r="C239" s="524"/>
      <c r="D239" s="524"/>
      <c r="E239" s="524"/>
      <c r="F239" s="524"/>
      <c r="G239" s="524"/>
      <c r="H239" s="524"/>
      <c r="I239" s="524"/>
    </row>
    <row r="240" spans="2:9" ht="15.75" x14ac:dyDescent="0.25">
      <c r="B240" s="800"/>
      <c r="C240" s="524"/>
      <c r="D240" s="524"/>
      <c r="E240" s="524"/>
      <c r="F240" s="524"/>
      <c r="G240" s="524"/>
      <c r="H240" s="524"/>
      <c r="I240" s="524"/>
    </row>
    <row r="241" spans="2:9" ht="15.75" x14ac:dyDescent="0.25">
      <c r="B241" s="800"/>
      <c r="C241" s="524"/>
      <c r="D241" s="524"/>
      <c r="E241" s="524"/>
      <c r="F241" s="524"/>
      <c r="G241" s="524"/>
      <c r="H241" s="524"/>
      <c r="I241" s="524"/>
    </row>
    <row r="242" spans="2:9" ht="15.75" x14ac:dyDescent="0.25">
      <c r="B242" s="800"/>
      <c r="C242" s="524"/>
      <c r="D242" s="524"/>
      <c r="E242" s="524"/>
      <c r="F242" s="524"/>
      <c r="G242" s="524"/>
      <c r="H242" s="524"/>
      <c r="I242" s="524"/>
    </row>
    <row r="243" spans="2:9" ht="15.75" x14ac:dyDescent="0.25">
      <c r="B243" s="800"/>
      <c r="C243" s="524"/>
      <c r="D243" s="524"/>
      <c r="E243" s="524"/>
      <c r="F243" s="524"/>
      <c r="G243" s="524"/>
      <c r="H243" s="524"/>
      <c r="I243" s="524"/>
    </row>
    <row r="244" spans="2:9" ht="15.75" x14ac:dyDescent="0.25">
      <c r="B244" s="800"/>
      <c r="C244" s="524"/>
      <c r="D244" s="524"/>
      <c r="E244" s="524"/>
      <c r="F244" s="524"/>
      <c r="G244" s="524"/>
      <c r="H244" s="524"/>
      <c r="I244" s="524"/>
    </row>
    <row r="245" spans="2:9" ht="15.75" x14ac:dyDescent="0.25">
      <c r="B245" s="800"/>
      <c r="C245" s="524"/>
      <c r="D245" s="524"/>
      <c r="E245" s="524"/>
      <c r="F245" s="524"/>
      <c r="G245" s="524"/>
      <c r="H245" s="524"/>
      <c r="I245" s="524"/>
    </row>
    <row r="246" spans="2:9" ht="15.75" x14ac:dyDescent="0.25">
      <c r="B246" s="800"/>
      <c r="C246" s="524"/>
      <c r="D246" s="524"/>
      <c r="E246" s="524"/>
      <c r="F246" s="524"/>
      <c r="G246" s="524"/>
      <c r="H246" s="524"/>
      <c r="I246" s="524"/>
    </row>
    <row r="247" spans="2:9" ht="15.75" x14ac:dyDescent="0.25">
      <c r="B247" s="800"/>
      <c r="C247" s="524"/>
      <c r="D247" s="524"/>
      <c r="E247" s="524"/>
      <c r="F247" s="524"/>
      <c r="G247" s="524"/>
      <c r="H247" s="524"/>
      <c r="I247" s="524"/>
    </row>
    <row r="248" spans="2:9" ht="15.75" x14ac:dyDescent="0.25">
      <c r="B248" s="800"/>
      <c r="C248" s="524"/>
      <c r="D248" s="524"/>
      <c r="E248" s="524"/>
      <c r="F248" s="524"/>
      <c r="G248" s="524"/>
      <c r="H248" s="524"/>
      <c r="I248" s="524"/>
    </row>
    <row r="249" spans="2:9" ht="15.75" x14ac:dyDescent="0.25">
      <c r="B249" s="800"/>
      <c r="C249" s="524"/>
      <c r="D249" s="524"/>
      <c r="E249" s="524"/>
      <c r="F249" s="524"/>
      <c r="G249" s="524"/>
      <c r="H249" s="524"/>
      <c r="I249" s="524"/>
    </row>
    <row r="250" spans="2:9" ht="15.75" x14ac:dyDescent="0.25">
      <c r="B250" s="800"/>
      <c r="C250" s="524"/>
      <c r="D250" s="524"/>
      <c r="E250" s="524"/>
      <c r="F250" s="524"/>
      <c r="G250" s="524"/>
      <c r="H250" s="524"/>
      <c r="I250" s="524"/>
    </row>
    <row r="251" spans="2:9" ht="15.75" x14ac:dyDescent="0.25">
      <c r="B251" s="800"/>
      <c r="C251" s="524"/>
      <c r="D251" s="524"/>
      <c r="E251" s="524"/>
      <c r="F251" s="524"/>
      <c r="G251" s="524"/>
      <c r="H251" s="524"/>
      <c r="I251" s="524"/>
    </row>
    <row r="252" spans="2:9" ht="15.75" x14ac:dyDescent="0.25">
      <c r="B252" s="800"/>
      <c r="C252" s="524"/>
      <c r="D252" s="524"/>
      <c r="E252" s="524"/>
      <c r="F252" s="524"/>
      <c r="G252" s="524"/>
      <c r="H252" s="524"/>
      <c r="I252" s="524"/>
    </row>
    <row r="253" spans="2:9" ht="15.75" x14ac:dyDescent="0.25">
      <c r="B253" s="800"/>
      <c r="C253" s="524"/>
      <c r="D253" s="524"/>
      <c r="E253" s="524"/>
      <c r="F253" s="524"/>
      <c r="G253" s="524"/>
      <c r="H253" s="524"/>
      <c r="I253" s="524"/>
    </row>
    <row r="254" spans="2:9" ht="15.75" x14ac:dyDescent="0.25">
      <c r="B254" s="800"/>
      <c r="C254" s="524"/>
      <c r="D254" s="524"/>
      <c r="E254" s="524"/>
      <c r="F254" s="524"/>
      <c r="G254" s="524"/>
      <c r="H254" s="524"/>
      <c r="I254" s="524"/>
    </row>
    <row r="255" spans="2:9" ht="15.75" x14ac:dyDescent="0.25">
      <c r="B255" s="800"/>
      <c r="C255" s="524"/>
      <c r="D255" s="524"/>
      <c r="E255" s="524"/>
      <c r="F255" s="524"/>
      <c r="G255" s="524"/>
      <c r="H255" s="524"/>
      <c r="I255" s="524"/>
    </row>
    <row r="256" spans="2:9" ht="15.75" x14ac:dyDescent="0.25">
      <c r="B256" s="800"/>
      <c r="C256" s="524"/>
      <c r="D256" s="524"/>
      <c r="E256" s="524"/>
      <c r="F256" s="524"/>
      <c r="G256" s="524"/>
      <c r="H256" s="524"/>
      <c r="I256" s="524"/>
    </row>
    <row r="257" spans="2:9" ht="15.75" x14ac:dyDescent="0.25">
      <c r="B257" s="800"/>
      <c r="C257" s="524"/>
      <c r="D257" s="524"/>
      <c r="E257" s="524"/>
      <c r="F257" s="524"/>
      <c r="G257" s="524"/>
      <c r="H257" s="524"/>
      <c r="I257" s="524"/>
    </row>
    <row r="258" spans="2:9" ht="15.75" x14ac:dyDescent="0.25">
      <c r="B258" s="800"/>
      <c r="C258" s="524"/>
      <c r="D258" s="524"/>
      <c r="E258" s="524"/>
      <c r="F258" s="524"/>
      <c r="G258" s="524"/>
      <c r="H258" s="524"/>
      <c r="I258" s="524"/>
    </row>
    <row r="259" spans="2:9" ht="15.75" x14ac:dyDescent="0.25">
      <c r="B259" s="800"/>
      <c r="C259" s="524"/>
      <c r="D259" s="524"/>
      <c r="E259" s="524"/>
      <c r="F259" s="524"/>
      <c r="G259" s="524"/>
      <c r="H259" s="524"/>
      <c r="I259" s="524"/>
    </row>
    <row r="260" spans="2:9" ht="15.75" x14ac:dyDescent="0.25">
      <c r="B260" s="800"/>
      <c r="C260" s="524"/>
      <c r="D260" s="524"/>
      <c r="E260" s="524"/>
      <c r="F260" s="524"/>
      <c r="G260" s="524"/>
      <c r="H260" s="524"/>
      <c r="I260" s="524"/>
    </row>
    <row r="261" spans="2:9" ht="15.75" x14ac:dyDescent="0.25">
      <c r="B261" s="800"/>
      <c r="C261" s="524"/>
      <c r="D261" s="524"/>
      <c r="E261" s="524"/>
      <c r="F261" s="524"/>
      <c r="G261" s="524"/>
      <c r="H261" s="524"/>
      <c r="I261" s="524"/>
    </row>
  </sheetData>
  <mergeCells count="4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2:I2"/>
    <mergeCell ref="B10:I10"/>
    <mergeCell ref="B105:I105"/>
    <mergeCell ref="C89:I89"/>
    <mergeCell ref="A98:I98"/>
    <mergeCell ref="B26:I26"/>
    <mergeCell ref="B30:I30"/>
    <mergeCell ref="C85:I85"/>
    <mergeCell ref="A3:A4"/>
    <mergeCell ref="A6:I6"/>
    <mergeCell ref="A94:I94"/>
    <mergeCell ref="A93:I93"/>
    <mergeCell ref="B39:I39"/>
    <mergeCell ref="B42:I42"/>
    <mergeCell ref="B47:I47"/>
    <mergeCell ref="B56:I56"/>
    <mergeCell ref="B77:I77"/>
    <mergeCell ref="B13:I13"/>
    <mergeCell ref="B82:I82"/>
    <mergeCell ref="B71:I71"/>
    <mergeCell ref="B63:I63"/>
    <mergeCell ref="B17:I17"/>
    <mergeCell ref="B21:I21"/>
    <mergeCell ref="B8:I8"/>
    <mergeCell ref="B117:I117"/>
    <mergeCell ref="B114:I114"/>
    <mergeCell ref="B111:I111"/>
    <mergeCell ref="J140:K140"/>
    <mergeCell ref="B151:I151"/>
    <mergeCell ref="B123:I123"/>
    <mergeCell ref="B120:I120"/>
    <mergeCell ref="A149:I149"/>
  </mergeCells>
  <pageMargins left="0.23622047244094491" right="0.23622047244094491" top="0.39370078740157483" bottom="0.39370078740157483" header="0.31496062992125984" footer="0.31496062992125984"/>
  <pageSetup paperSize="9" scale="8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view="pageBreakPreview" zoomScaleSheetLayoutView="100" workbookViewId="0">
      <selection activeCell="A11" sqref="A11:C14"/>
    </sheetView>
  </sheetViews>
  <sheetFormatPr defaultColWidth="9.140625" defaultRowHeight="15" x14ac:dyDescent="0.25"/>
  <cols>
    <col min="1" max="1" width="9.140625" style="74"/>
    <col min="2" max="3" width="61.42578125" style="74" customWidth="1"/>
    <col min="4" max="16384" width="9.140625" style="1"/>
  </cols>
  <sheetData>
    <row r="1" spans="1:3" ht="19.5" customHeight="1" x14ac:dyDescent="0.25">
      <c r="A1" s="1041" t="s">
        <v>1652</v>
      </c>
      <c r="B1" s="1041"/>
      <c r="C1" s="1041"/>
    </row>
    <row r="2" spans="1:3" ht="64.5" customHeight="1" x14ac:dyDescent="0.25">
      <c r="A2" s="93" t="s">
        <v>7</v>
      </c>
      <c r="B2" s="564" t="s">
        <v>1650</v>
      </c>
      <c r="C2" s="564" t="s">
        <v>1651</v>
      </c>
    </row>
    <row r="3" spans="1:3" x14ac:dyDescent="0.25">
      <c r="A3" s="93">
        <v>1</v>
      </c>
      <c r="B3" s="93">
        <v>2</v>
      </c>
      <c r="C3" s="93">
        <v>3</v>
      </c>
    </row>
    <row r="4" spans="1:3" x14ac:dyDescent="0.25">
      <c r="A4" s="93">
        <v>1</v>
      </c>
      <c r="B4" s="93" t="s">
        <v>26</v>
      </c>
      <c r="C4" s="93" t="s">
        <v>26</v>
      </c>
    </row>
    <row r="5" spans="1:3" x14ac:dyDescent="0.25">
      <c r="A5" s="93">
        <v>2</v>
      </c>
      <c r="B5" s="93" t="s">
        <v>26</v>
      </c>
      <c r="C5" s="93" t="s">
        <v>26</v>
      </c>
    </row>
    <row r="6" spans="1:3" x14ac:dyDescent="0.25">
      <c r="A6" s="93" t="s">
        <v>1653</v>
      </c>
      <c r="B6" s="93"/>
      <c r="C6" s="93"/>
    </row>
    <row r="10" spans="1:3" ht="34.5" customHeight="1" x14ac:dyDescent="0.25">
      <c r="A10" s="1042" t="s">
        <v>1654</v>
      </c>
      <c r="B10" s="1042"/>
      <c r="C10" s="1042"/>
    </row>
    <row r="11" spans="1:3" ht="45" x14ac:dyDescent="0.25">
      <c r="A11" s="93" t="s">
        <v>7</v>
      </c>
      <c r="B11" s="564" t="s">
        <v>1655</v>
      </c>
      <c r="C11" s="564" t="s">
        <v>1656</v>
      </c>
    </row>
    <row r="12" spans="1:3" x14ac:dyDescent="0.25">
      <c r="A12" s="93">
        <v>1</v>
      </c>
      <c r="B12" s="93">
        <v>2</v>
      </c>
      <c r="C12" s="93">
        <v>3</v>
      </c>
    </row>
    <row r="13" spans="1:3" ht="45" x14ac:dyDescent="0.25">
      <c r="A13" s="93">
        <v>1</v>
      </c>
      <c r="B13" s="93" t="s">
        <v>2700</v>
      </c>
      <c r="C13" s="615" t="s">
        <v>2701</v>
      </c>
    </row>
    <row r="14" spans="1:3" ht="45" x14ac:dyDescent="0.25">
      <c r="A14" s="93">
        <v>2</v>
      </c>
      <c r="B14" s="93" t="s">
        <v>2986</v>
      </c>
      <c r="C14" s="615" t="s">
        <v>2985</v>
      </c>
    </row>
  </sheetData>
  <mergeCells count="2">
    <mergeCell ref="A1:C1"/>
    <mergeCell ref="A10:C10"/>
  </mergeCells>
  <pageMargins left="0.7" right="0.7" top="0.75" bottom="0.75" header="0.3" footer="0.3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1"/>
  <sheetViews>
    <sheetView view="pageBreakPreview" topLeftCell="A10" zoomScale="90" zoomScaleNormal="90" zoomScaleSheetLayoutView="90" workbookViewId="0">
      <selection activeCell="G25" sqref="G25"/>
    </sheetView>
  </sheetViews>
  <sheetFormatPr defaultColWidth="9.140625" defaultRowHeight="15.75" x14ac:dyDescent="0.25"/>
  <cols>
    <col min="1" max="1" width="5.28515625" style="541" customWidth="1"/>
    <col min="2" max="2" width="29" style="541" customWidth="1"/>
    <col min="3" max="3" width="21.5703125" style="481" customWidth="1"/>
    <col min="4" max="4" width="35.28515625" style="481" customWidth="1"/>
    <col min="5" max="5" width="19" style="569" customWidth="1"/>
    <col min="6" max="7" width="15" style="569" customWidth="1"/>
    <col min="8" max="8" width="25" style="567" customWidth="1"/>
    <col min="9" max="9" width="0" style="541" hidden="1" customWidth="1"/>
    <col min="10" max="16384" width="9.140625" style="541"/>
  </cols>
  <sheetData>
    <row r="1" spans="1:9" ht="39.75" customHeight="1" x14ac:dyDescent="0.25">
      <c r="A1" s="1043" t="s">
        <v>2998</v>
      </c>
      <c r="B1" s="1043"/>
      <c r="C1" s="1043"/>
      <c r="D1" s="1043"/>
      <c r="E1" s="1043"/>
      <c r="F1" s="1043"/>
      <c r="G1" s="1043"/>
      <c r="H1" s="1043"/>
      <c r="I1" s="477"/>
    </row>
    <row r="2" spans="1:9" ht="180" customHeight="1" x14ac:dyDescent="0.25">
      <c r="A2" s="683" t="s">
        <v>55</v>
      </c>
      <c r="B2" s="683" t="s">
        <v>63</v>
      </c>
      <c r="C2" s="684" t="s">
        <v>16</v>
      </c>
      <c r="D2" s="682" t="s">
        <v>17</v>
      </c>
      <c r="E2" s="683" t="s">
        <v>61</v>
      </c>
      <c r="F2" s="683" t="s">
        <v>19</v>
      </c>
      <c r="G2" s="683" t="s">
        <v>62</v>
      </c>
      <c r="H2" s="682" t="s">
        <v>45</v>
      </c>
      <c r="I2" s="538"/>
    </row>
    <row r="3" spans="1:9" ht="47.25" x14ac:dyDescent="0.25">
      <c r="A3" s="509">
        <v>1</v>
      </c>
      <c r="B3" s="668" t="s">
        <v>1909</v>
      </c>
      <c r="C3" s="716" t="s">
        <v>2366</v>
      </c>
      <c r="D3" s="717" t="s">
        <v>2365</v>
      </c>
      <c r="E3" s="715">
        <f>4.6*15</f>
        <v>69</v>
      </c>
      <c r="F3" s="715">
        <f>E3</f>
        <v>69</v>
      </c>
      <c r="G3" s="715">
        <v>0</v>
      </c>
      <c r="H3" s="717" t="s">
        <v>75</v>
      </c>
    </row>
    <row r="4" spans="1:9" ht="47.25" x14ac:dyDescent="0.25">
      <c r="A4" s="509">
        <v>2</v>
      </c>
      <c r="B4" s="668" t="s">
        <v>1807</v>
      </c>
      <c r="C4" s="42">
        <v>42018</v>
      </c>
      <c r="D4" s="717" t="s">
        <v>2779</v>
      </c>
      <c r="E4" s="715">
        <v>33</v>
      </c>
      <c r="F4" s="715">
        <v>0</v>
      </c>
      <c r="G4" s="715">
        <v>33</v>
      </c>
      <c r="H4" s="717" t="s">
        <v>75</v>
      </c>
    </row>
    <row r="5" spans="1:9" ht="47.25" x14ac:dyDescent="0.25">
      <c r="A5" s="509">
        <v>3</v>
      </c>
      <c r="B5" s="668" t="s">
        <v>861</v>
      </c>
      <c r="C5" s="42">
        <v>42018</v>
      </c>
      <c r="D5" s="717" t="s">
        <v>2779</v>
      </c>
      <c r="E5" s="715">
        <v>81</v>
      </c>
      <c r="F5" s="715">
        <v>0</v>
      </c>
      <c r="G5" s="715">
        <v>81</v>
      </c>
      <c r="H5" s="717" t="s">
        <v>75</v>
      </c>
    </row>
    <row r="6" spans="1:9" ht="47.25" x14ac:dyDescent="0.25">
      <c r="A6" s="509">
        <v>4</v>
      </c>
      <c r="B6" s="668" t="s">
        <v>1808</v>
      </c>
      <c r="C6" s="42">
        <v>42018</v>
      </c>
      <c r="D6" s="717" t="s">
        <v>2779</v>
      </c>
      <c r="E6" s="715">
        <v>21</v>
      </c>
      <c r="F6" s="715">
        <v>0</v>
      </c>
      <c r="G6" s="715">
        <v>21</v>
      </c>
      <c r="H6" s="717" t="s">
        <v>75</v>
      </c>
    </row>
    <row r="7" spans="1:9" ht="47.25" x14ac:dyDescent="0.25">
      <c r="A7" s="509">
        <v>5</v>
      </c>
      <c r="B7" s="668" t="s">
        <v>862</v>
      </c>
      <c r="C7" s="42">
        <v>42018</v>
      </c>
      <c r="D7" s="717" t="s">
        <v>2779</v>
      </c>
      <c r="E7" s="715">
        <v>98</v>
      </c>
      <c r="F7" s="715">
        <v>0</v>
      </c>
      <c r="G7" s="715">
        <v>98</v>
      </c>
      <c r="H7" s="717" t="s">
        <v>75</v>
      </c>
    </row>
    <row r="8" spans="1:9" ht="47.25" x14ac:dyDescent="0.25">
      <c r="A8" s="509">
        <v>6</v>
      </c>
      <c r="B8" s="668" t="s">
        <v>1809</v>
      </c>
      <c r="C8" s="42">
        <v>42018</v>
      </c>
      <c r="D8" s="717" t="s">
        <v>2779</v>
      </c>
      <c r="E8" s="715">
        <v>17</v>
      </c>
      <c r="F8" s="715">
        <v>0</v>
      </c>
      <c r="G8" s="715">
        <v>17</v>
      </c>
      <c r="H8" s="717" t="s">
        <v>75</v>
      </c>
    </row>
    <row r="9" spans="1:9" ht="47.25" x14ac:dyDescent="0.25">
      <c r="A9" s="509">
        <v>7</v>
      </c>
      <c r="B9" s="668" t="s">
        <v>2446</v>
      </c>
      <c r="C9" s="42">
        <v>43460</v>
      </c>
      <c r="D9" s="717" t="s">
        <v>2780</v>
      </c>
      <c r="E9" s="715">
        <v>139.75</v>
      </c>
      <c r="F9" s="715">
        <f>E9</f>
        <v>139.75</v>
      </c>
      <c r="G9" s="715" t="s">
        <v>26</v>
      </c>
      <c r="H9" s="717" t="s">
        <v>75</v>
      </c>
    </row>
    <row r="10" spans="1:9" ht="47.25" x14ac:dyDescent="0.25">
      <c r="A10" s="509">
        <v>8</v>
      </c>
      <c r="B10" s="668" t="s">
        <v>2318</v>
      </c>
      <c r="C10" s="42">
        <v>43360</v>
      </c>
      <c r="D10" s="717" t="s">
        <v>2781</v>
      </c>
      <c r="E10" s="715">
        <v>197</v>
      </c>
      <c r="F10" s="715">
        <v>197</v>
      </c>
      <c r="G10" s="715" t="s">
        <v>26</v>
      </c>
      <c r="H10" s="717" t="s">
        <v>75</v>
      </c>
      <c r="I10" s="541" t="s">
        <v>2813</v>
      </c>
    </row>
    <row r="11" spans="1:9" ht="47.25" x14ac:dyDescent="0.25">
      <c r="A11" s="509">
        <v>9</v>
      </c>
      <c r="B11" s="668" t="s">
        <v>2355</v>
      </c>
      <c r="C11" s="42">
        <v>43447</v>
      </c>
      <c r="D11" s="717" t="s">
        <v>2782</v>
      </c>
      <c r="E11" s="715">
        <v>32.747999999999998</v>
      </c>
      <c r="F11" s="715">
        <v>32.747999999999998</v>
      </c>
      <c r="G11" s="715" t="s">
        <v>26</v>
      </c>
      <c r="H11" s="717" t="s">
        <v>75</v>
      </c>
    </row>
    <row r="12" spans="1:9" ht="47.25" x14ac:dyDescent="0.25">
      <c r="A12" s="509">
        <v>10</v>
      </c>
      <c r="B12" s="668" t="s">
        <v>2354</v>
      </c>
      <c r="C12" s="42">
        <v>43447</v>
      </c>
      <c r="D12" s="717" t="s">
        <v>2782</v>
      </c>
      <c r="E12" s="715">
        <v>22.830719999999999</v>
      </c>
      <c r="F12" s="715">
        <v>22.830719999999999</v>
      </c>
      <c r="G12" s="715" t="s">
        <v>26</v>
      </c>
      <c r="H12" s="717" t="s">
        <v>75</v>
      </c>
    </row>
    <row r="13" spans="1:9" ht="47.25" x14ac:dyDescent="0.25">
      <c r="A13" s="509">
        <v>11</v>
      </c>
      <c r="B13" s="668" t="s">
        <v>2353</v>
      </c>
      <c r="C13" s="42">
        <v>43444</v>
      </c>
      <c r="D13" s="717" t="s">
        <v>2784</v>
      </c>
      <c r="E13" s="715">
        <v>51.985019999999999</v>
      </c>
      <c r="F13" s="715">
        <v>51.985019999999999</v>
      </c>
      <c r="G13" s="715" t="s">
        <v>26</v>
      </c>
      <c r="H13" s="717" t="s">
        <v>75</v>
      </c>
    </row>
    <row r="14" spans="1:9" ht="47.25" x14ac:dyDescent="0.25">
      <c r="A14" s="509">
        <v>12</v>
      </c>
      <c r="B14" s="668" t="s">
        <v>2356</v>
      </c>
      <c r="C14" s="42">
        <v>43444</v>
      </c>
      <c r="D14" s="717" t="s">
        <v>2784</v>
      </c>
      <c r="E14" s="715">
        <v>145.50846999999999</v>
      </c>
      <c r="F14" s="715">
        <v>145.50846999999999</v>
      </c>
      <c r="G14" s="715" t="s">
        <v>26</v>
      </c>
      <c r="H14" s="717" t="s">
        <v>75</v>
      </c>
    </row>
    <row r="15" spans="1:9" ht="47.25" x14ac:dyDescent="0.25">
      <c r="A15" s="509">
        <v>13</v>
      </c>
      <c r="B15" s="668" t="s">
        <v>2778</v>
      </c>
      <c r="C15" s="42">
        <v>43633</v>
      </c>
      <c r="D15" s="717" t="s">
        <v>2783</v>
      </c>
      <c r="E15" s="715">
        <v>101.85299999999999</v>
      </c>
      <c r="F15" s="715">
        <v>101.85</v>
      </c>
      <c r="G15" s="715" t="s">
        <v>26</v>
      </c>
      <c r="H15" s="717" t="s">
        <v>75</v>
      </c>
      <c r="I15" s="541" t="s">
        <v>2813</v>
      </c>
    </row>
    <row r="16" spans="1:9" ht="52.5" customHeight="1" x14ac:dyDescent="0.25">
      <c r="A16" s="509">
        <v>14</v>
      </c>
      <c r="B16" s="668" t="s">
        <v>2749</v>
      </c>
      <c r="C16" s="42">
        <v>43697</v>
      </c>
      <c r="D16" s="717" t="s">
        <v>2750</v>
      </c>
      <c r="E16" s="715">
        <v>2148.5</v>
      </c>
      <c r="F16" s="715">
        <v>0</v>
      </c>
      <c r="G16" s="715">
        <f>E16-F16</f>
        <v>2148.5</v>
      </c>
      <c r="H16" s="717" t="s">
        <v>75</v>
      </c>
    </row>
    <row r="17" spans="1:12" ht="47.25" x14ac:dyDescent="0.25">
      <c r="A17" s="509">
        <v>15</v>
      </c>
      <c r="B17" s="668" t="s">
        <v>3354</v>
      </c>
      <c r="C17" s="720">
        <v>43854</v>
      </c>
      <c r="D17" s="768" t="s">
        <v>3854</v>
      </c>
      <c r="E17" s="419">
        <v>1905</v>
      </c>
      <c r="F17" s="419">
        <v>1905</v>
      </c>
      <c r="G17" s="715">
        <f t="shared" ref="G17:G20" si="0">E17-F17</f>
        <v>0</v>
      </c>
      <c r="H17" s="717" t="s">
        <v>75</v>
      </c>
      <c r="J17" s="541" t="s">
        <v>2114</v>
      </c>
    </row>
    <row r="18" spans="1:12" ht="47.25" x14ac:dyDescent="0.25">
      <c r="A18" s="509">
        <v>16</v>
      </c>
      <c r="B18" s="668" t="s">
        <v>3350</v>
      </c>
      <c r="C18" s="42">
        <v>44560</v>
      </c>
      <c r="D18" s="717" t="s">
        <v>3389</v>
      </c>
      <c r="E18" s="715">
        <v>846.4</v>
      </c>
      <c r="F18" s="715">
        <v>0</v>
      </c>
      <c r="G18" s="715">
        <f t="shared" si="0"/>
        <v>846.4</v>
      </c>
      <c r="H18" s="717" t="s">
        <v>75</v>
      </c>
      <c r="I18" s="541" t="s">
        <v>2909</v>
      </c>
      <c r="J18" s="541" t="s">
        <v>3351</v>
      </c>
      <c r="L18" s="541" t="s">
        <v>3390</v>
      </c>
    </row>
    <row r="19" spans="1:12" ht="47.25" x14ac:dyDescent="0.25">
      <c r="A19" s="509">
        <v>17</v>
      </c>
      <c r="B19" s="668" t="s">
        <v>3352</v>
      </c>
      <c r="C19" s="42">
        <v>44560</v>
      </c>
      <c r="D19" s="717" t="s">
        <v>3389</v>
      </c>
      <c r="E19" s="715">
        <v>813.49540999999999</v>
      </c>
      <c r="F19" s="715">
        <v>0</v>
      </c>
      <c r="G19" s="715">
        <f t="shared" si="0"/>
        <v>813.49540999999999</v>
      </c>
      <c r="H19" s="717" t="s">
        <v>75</v>
      </c>
      <c r="J19" s="541" t="s">
        <v>3351</v>
      </c>
    </row>
    <row r="20" spans="1:12" ht="47.25" x14ac:dyDescent="0.25">
      <c r="A20" s="509">
        <v>18</v>
      </c>
      <c r="B20" s="668" t="s">
        <v>3353</v>
      </c>
      <c r="C20" s="42">
        <v>44560</v>
      </c>
      <c r="D20" s="717" t="s">
        <v>3389</v>
      </c>
      <c r="E20" s="715">
        <v>813.49540999999999</v>
      </c>
      <c r="F20" s="419">
        <v>0</v>
      </c>
      <c r="G20" s="715">
        <f t="shared" si="0"/>
        <v>813.49540999999999</v>
      </c>
      <c r="H20" s="717" t="s">
        <v>75</v>
      </c>
      <c r="I20" s="541" t="s">
        <v>2920</v>
      </c>
      <c r="J20" s="541" t="s">
        <v>3351</v>
      </c>
    </row>
    <row r="21" spans="1:12" s="574" customFormat="1" ht="18" customHeight="1" x14ac:dyDescent="0.25">
      <c r="A21" s="685"/>
      <c r="B21" s="685" t="s">
        <v>468</v>
      </c>
      <c r="C21" s="685"/>
      <c r="D21" s="685"/>
      <c r="E21" s="614">
        <f>SUM(E3:E20)</f>
        <v>7537.5660299999981</v>
      </c>
      <c r="F21" s="614">
        <f>SUM(F3:F20)</f>
        <v>2665.6722099999997</v>
      </c>
      <c r="G21" s="614">
        <f>SUM(G3:G20)</f>
        <v>4871.8908200000005</v>
      </c>
      <c r="H21" s="685"/>
    </row>
  </sheetData>
  <mergeCells count="1">
    <mergeCell ref="A1:H1"/>
  </mergeCells>
  <pageMargins left="0.25" right="0.25" top="0.75" bottom="0.75" header="0.3" footer="0.3"/>
  <pageSetup paperSize="9" scale="5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3"/>
  <sheetViews>
    <sheetView view="pageBreakPreview" zoomScaleNormal="90" zoomScaleSheetLayoutView="100" workbookViewId="0">
      <pane ySplit="3" topLeftCell="A40" activePane="bottomLeft" state="frozen"/>
      <selection activeCell="D17" sqref="D17"/>
      <selection pane="bottomLeft" activeCell="A49" sqref="A49:H49"/>
    </sheetView>
  </sheetViews>
  <sheetFormatPr defaultColWidth="9.140625" defaultRowHeight="15" x14ac:dyDescent="0.25"/>
  <cols>
    <col min="1" max="1" width="5" style="208" customWidth="1"/>
    <col min="2" max="2" width="33.42578125" style="703" customWidth="1"/>
    <col min="3" max="3" width="16.42578125" style="208" customWidth="1"/>
    <col min="4" max="4" width="24.85546875" style="208" customWidth="1"/>
    <col min="5" max="5" width="17.28515625" style="712" customWidth="1"/>
    <col min="6" max="6" width="16.42578125" style="713" customWidth="1"/>
    <col min="7" max="7" width="12.42578125" style="713" customWidth="1"/>
    <col min="8" max="8" width="19.140625" style="208" customWidth="1"/>
    <col min="9" max="10" width="14.28515625" style="208" bestFit="1" customWidth="1"/>
    <col min="11" max="16384" width="9.140625" style="208"/>
  </cols>
  <sheetData>
    <row r="1" spans="1:10" ht="32.25" customHeight="1" x14ac:dyDescent="0.25">
      <c r="A1" s="960" t="s">
        <v>2999</v>
      </c>
      <c r="B1" s="960"/>
      <c r="C1" s="960"/>
      <c r="D1" s="960"/>
      <c r="E1" s="960"/>
      <c r="F1" s="960"/>
      <c r="G1" s="960"/>
      <c r="H1" s="960"/>
    </row>
    <row r="2" spans="1:10" ht="83.25" customHeight="1" x14ac:dyDescent="0.25">
      <c r="A2" s="964" t="s">
        <v>12</v>
      </c>
      <c r="B2" s="1047" t="s">
        <v>47</v>
      </c>
      <c r="C2" s="964" t="s">
        <v>16</v>
      </c>
      <c r="D2" s="964" t="s">
        <v>17</v>
      </c>
      <c r="E2" s="1048" t="s">
        <v>18</v>
      </c>
      <c r="F2" s="1048" t="s">
        <v>19</v>
      </c>
      <c r="G2" s="1048" t="s">
        <v>20</v>
      </c>
      <c r="H2" s="964" t="s">
        <v>45</v>
      </c>
    </row>
    <row r="3" spans="1:10" ht="4.1500000000000004" customHeight="1" x14ac:dyDescent="0.25">
      <c r="A3" s="964"/>
      <c r="B3" s="1047"/>
      <c r="C3" s="964"/>
      <c r="D3" s="964"/>
      <c r="E3" s="1048"/>
      <c r="F3" s="1048"/>
      <c r="G3" s="1048"/>
      <c r="H3" s="964"/>
      <c r="J3" s="208" t="s">
        <v>355</v>
      </c>
    </row>
    <row r="4" spans="1:10" x14ac:dyDescent="0.25">
      <c r="A4" s="723">
        <v>1</v>
      </c>
      <c r="B4" s="726">
        <v>2</v>
      </c>
      <c r="C4" s="723">
        <v>5</v>
      </c>
      <c r="D4" s="723">
        <v>6</v>
      </c>
      <c r="E4" s="727">
        <v>7</v>
      </c>
      <c r="F4" s="727">
        <v>8</v>
      </c>
      <c r="G4" s="727">
        <v>9</v>
      </c>
      <c r="H4" s="723">
        <v>10</v>
      </c>
    </row>
    <row r="5" spans="1:10" x14ac:dyDescent="0.25">
      <c r="A5" s="1045" t="s">
        <v>22</v>
      </c>
      <c r="B5" s="1046"/>
      <c r="C5" s="1046"/>
      <c r="D5" s="1046"/>
      <c r="E5" s="1046"/>
      <c r="F5" s="1046"/>
      <c r="G5" s="1046"/>
      <c r="H5" s="1046"/>
    </row>
    <row r="6" spans="1:10" x14ac:dyDescent="0.25">
      <c r="A6" s="956" t="s">
        <v>23</v>
      </c>
      <c r="B6" s="957"/>
      <c r="C6" s="957"/>
      <c r="D6" s="957"/>
      <c r="E6" s="957"/>
      <c r="F6" s="957"/>
      <c r="G6" s="957"/>
      <c r="H6" s="957"/>
    </row>
    <row r="7" spans="1:10" x14ac:dyDescent="0.25">
      <c r="A7" s="471" t="s">
        <v>26</v>
      </c>
      <c r="B7" s="697" t="s">
        <v>26</v>
      </c>
      <c r="C7" s="471" t="s">
        <v>26</v>
      </c>
      <c r="D7" s="471" t="s">
        <v>26</v>
      </c>
      <c r="E7" s="705" t="s">
        <v>26</v>
      </c>
      <c r="F7" s="705" t="s">
        <v>26</v>
      </c>
      <c r="G7" s="705" t="s">
        <v>26</v>
      </c>
      <c r="H7" s="471" t="s">
        <v>26</v>
      </c>
    </row>
    <row r="8" spans="1:10" x14ac:dyDescent="0.25">
      <c r="B8" s="698" t="s">
        <v>24</v>
      </c>
      <c r="C8" s="656" t="s">
        <v>26</v>
      </c>
      <c r="D8" s="558" t="s">
        <v>26</v>
      </c>
      <c r="E8" s="706" t="str">
        <f>'раздел 2 подраздел 2.1 движ'!F7</f>
        <v>-</v>
      </c>
      <c r="F8" s="706" t="str">
        <f>'раздел 2 подраздел 2.1 движ'!G7</f>
        <v>-</v>
      </c>
      <c r="G8" s="707" t="str">
        <f>'раздел 2 подраздел 2.1 движ'!H7</f>
        <v>-</v>
      </c>
      <c r="H8" s="559" t="s">
        <v>75</v>
      </c>
    </row>
    <row r="9" spans="1:10" x14ac:dyDescent="0.25">
      <c r="A9" s="956" t="s">
        <v>25</v>
      </c>
      <c r="B9" s="957"/>
      <c r="C9" s="957"/>
      <c r="D9" s="957"/>
      <c r="E9" s="957"/>
      <c r="F9" s="957"/>
      <c r="G9" s="957"/>
      <c r="H9" s="957"/>
    </row>
    <row r="10" spans="1:10" ht="30" x14ac:dyDescent="0.25">
      <c r="A10" s="723">
        <v>1</v>
      </c>
      <c r="B10" s="726" t="s">
        <v>2302</v>
      </c>
      <c r="C10" s="492">
        <v>38047</v>
      </c>
      <c r="D10" s="728" t="s">
        <v>2456</v>
      </c>
      <c r="E10" s="727">
        <v>73.540000000000006</v>
      </c>
      <c r="F10" s="727">
        <v>73.540000000000006</v>
      </c>
      <c r="G10" s="727">
        <v>0</v>
      </c>
      <c r="H10" s="723" t="s">
        <v>75</v>
      </c>
    </row>
    <row r="11" spans="1:10" ht="30" x14ac:dyDescent="0.25">
      <c r="A11" s="723">
        <v>2</v>
      </c>
      <c r="B11" s="726" t="s">
        <v>2302</v>
      </c>
      <c r="C11" s="492">
        <v>38231</v>
      </c>
      <c r="D11" s="728" t="s">
        <v>2457</v>
      </c>
      <c r="E11" s="727">
        <v>112.18</v>
      </c>
      <c r="F11" s="727">
        <v>112.18</v>
      </c>
      <c r="G11" s="727">
        <v>0</v>
      </c>
      <c r="H11" s="723" t="s">
        <v>75</v>
      </c>
    </row>
    <row r="12" spans="1:10" ht="30" x14ac:dyDescent="0.25">
      <c r="A12" s="723">
        <v>3</v>
      </c>
      <c r="B12" s="726" t="s">
        <v>2302</v>
      </c>
      <c r="C12" s="492">
        <v>39581</v>
      </c>
      <c r="D12" s="728" t="s">
        <v>2458</v>
      </c>
      <c r="E12" s="727">
        <v>202.22</v>
      </c>
      <c r="F12" s="727">
        <v>202.22</v>
      </c>
      <c r="G12" s="727">
        <v>0</v>
      </c>
      <c r="H12" s="723" t="s">
        <v>75</v>
      </c>
    </row>
    <row r="13" spans="1:10" ht="30" x14ac:dyDescent="0.25">
      <c r="A13" s="723">
        <v>4</v>
      </c>
      <c r="B13" s="726" t="s">
        <v>2302</v>
      </c>
      <c r="C13" s="492">
        <v>39581</v>
      </c>
      <c r="D13" s="728" t="s">
        <v>2458</v>
      </c>
      <c r="E13" s="727">
        <v>202.22</v>
      </c>
      <c r="F13" s="727">
        <v>202.22</v>
      </c>
      <c r="G13" s="727">
        <v>0</v>
      </c>
      <c r="H13" s="723" t="s">
        <v>75</v>
      </c>
    </row>
    <row r="14" spans="1:10" ht="30" x14ac:dyDescent="0.25">
      <c r="A14" s="723">
        <v>5</v>
      </c>
      <c r="B14" s="726" t="s">
        <v>2455</v>
      </c>
      <c r="C14" s="492">
        <v>43079</v>
      </c>
      <c r="D14" s="728" t="s">
        <v>2459</v>
      </c>
      <c r="E14" s="727">
        <v>98.75</v>
      </c>
      <c r="F14" s="727">
        <v>98.75</v>
      </c>
      <c r="G14" s="727">
        <v>0</v>
      </c>
      <c r="H14" s="723" t="s">
        <v>75</v>
      </c>
    </row>
    <row r="15" spans="1:10" x14ac:dyDescent="0.25">
      <c r="A15" s="548"/>
      <c r="B15" s="699" t="s">
        <v>24</v>
      </c>
      <c r="C15" s="471" t="s">
        <v>26</v>
      </c>
      <c r="D15" s="471" t="s">
        <v>26</v>
      </c>
      <c r="E15" s="708">
        <f>SUM(E10:E14)</f>
        <v>688.91000000000008</v>
      </c>
      <c r="F15" s="708">
        <f t="shared" ref="F15:G15" si="0">SUM(F10:F14)</f>
        <v>688.91000000000008</v>
      </c>
      <c r="G15" s="708">
        <f t="shared" si="0"/>
        <v>0</v>
      </c>
      <c r="H15" s="501" t="s">
        <v>26</v>
      </c>
    </row>
    <row r="16" spans="1:10" x14ac:dyDescent="0.25">
      <c r="A16" s="956" t="s">
        <v>27</v>
      </c>
      <c r="B16" s="957"/>
      <c r="C16" s="957"/>
      <c r="D16" s="957"/>
      <c r="E16" s="957"/>
      <c r="F16" s="957"/>
      <c r="G16" s="957"/>
      <c r="H16" s="957"/>
    </row>
    <row r="17" spans="1:10" x14ac:dyDescent="0.25">
      <c r="A17" s="498"/>
      <c r="B17" s="726"/>
      <c r="C17" s="492" t="s">
        <v>26</v>
      </c>
      <c r="D17" s="723" t="s">
        <v>26</v>
      </c>
      <c r="E17" s="727" t="s">
        <v>26</v>
      </c>
      <c r="F17" s="727" t="s">
        <v>26</v>
      </c>
      <c r="G17" s="727" t="s">
        <v>26</v>
      </c>
      <c r="H17" s="723" t="s">
        <v>26</v>
      </c>
      <c r="I17" s="500"/>
    </row>
    <row r="18" spans="1:10" x14ac:dyDescent="0.25">
      <c r="A18" s="1049" t="s">
        <v>28</v>
      </c>
      <c r="B18" s="1050"/>
      <c r="C18" s="1050"/>
      <c r="D18" s="1050"/>
      <c r="E18" s="1050"/>
      <c r="F18" s="1050"/>
      <c r="G18" s="1050"/>
      <c r="H18" s="1050"/>
    </row>
    <row r="19" spans="1:10" s="500" customFormat="1" x14ac:dyDescent="0.25">
      <c r="A19" s="724"/>
      <c r="B19" s="700" t="s">
        <v>24</v>
      </c>
      <c r="C19" s="552" t="s">
        <v>26</v>
      </c>
      <c r="D19" s="552" t="s">
        <v>26</v>
      </c>
      <c r="E19" s="709" t="s">
        <v>26</v>
      </c>
      <c r="F19" s="709" t="s">
        <v>26</v>
      </c>
      <c r="G19" s="709" t="s">
        <v>26</v>
      </c>
      <c r="H19" s="552" t="s">
        <v>26</v>
      </c>
      <c r="I19" s="208"/>
      <c r="J19" s="549"/>
    </row>
    <row r="20" spans="1:10" x14ac:dyDescent="0.25">
      <c r="A20" s="1049" t="s">
        <v>29</v>
      </c>
      <c r="B20" s="1051"/>
      <c r="C20" s="1051"/>
      <c r="D20" s="1051"/>
      <c r="E20" s="1051"/>
      <c r="F20" s="1051"/>
      <c r="G20" s="1051"/>
      <c r="H20" s="968"/>
    </row>
    <row r="21" spans="1:10" ht="30" customHeight="1" x14ac:dyDescent="0.25">
      <c r="A21" s="723">
        <v>1</v>
      </c>
      <c r="B21" s="726" t="s">
        <v>1733</v>
      </c>
      <c r="C21" s="723" t="s">
        <v>356</v>
      </c>
      <c r="D21" s="723" t="s">
        <v>357</v>
      </c>
      <c r="E21" s="727">
        <v>193.1</v>
      </c>
      <c r="F21" s="727">
        <v>193.1</v>
      </c>
      <c r="G21" s="727">
        <f>E21-F21</f>
        <v>0</v>
      </c>
      <c r="H21" s="471" t="s">
        <v>75</v>
      </c>
    </row>
    <row r="22" spans="1:10" ht="43.5" customHeight="1" x14ac:dyDescent="0.25">
      <c r="A22" s="790">
        <v>2</v>
      </c>
      <c r="B22" s="726" t="s">
        <v>1734</v>
      </c>
      <c r="C22" s="723" t="s">
        <v>358</v>
      </c>
      <c r="D22" s="723" t="s">
        <v>359</v>
      </c>
      <c r="E22" s="727">
        <v>99.7</v>
      </c>
      <c r="F22" s="727">
        <f>E22</f>
        <v>99.7</v>
      </c>
      <c r="G22" s="727">
        <f t="shared" ref="G22:G35" si="1">E22-F22</f>
        <v>0</v>
      </c>
      <c r="H22" s="471" t="s">
        <v>75</v>
      </c>
    </row>
    <row r="23" spans="1:10" ht="33" customHeight="1" x14ac:dyDescent="0.25">
      <c r="A23" s="790">
        <v>3</v>
      </c>
      <c r="B23" s="726" t="s">
        <v>1735</v>
      </c>
      <c r="C23" s="723" t="s">
        <v>368</v>
      </c>
      <c r="D23" s="723" t="s">
        <v>369</v>
      </c>
      <c r="E23" s="727">
        <v>77.7</v>
      </c>
      <c r="F23" s="727">
        <v>77.7</v>
      </c>
      <c r="G23" s="727">
        <f t="shared" si="1"/>
        <v>0</v>
      </c>
      <c r="H23" s="471" t="s">
        <v>75</v>
      </c>
    </row>
    <row r="24" spans="1:10" ht="23.25" customHeight="1" x14ac:dyDescent="0.25">
      <c r="A24" s="790">
        <v>4</v>
      </c>
      <c r="B24" s="726" t="s">
        <v>2344</v>
      </c>
      <c r="C24" s="492">
        <v>43373</v>
      </c>
      <c r="D24" s="723" t="s">
        <v>2345</v>
      </c>
      <c r="E24" s="727">
        <v>75.75</v>
      </c>
      <c r="F24" s="727">
        <f>E24</f>
        <v>75.75</v>
      </c>
      <c r="G24" s="727">
        <f t="shared" ref="G24" si="2">E24-F24</f>
        <v>0</v>
      </c>
      <c r="H24" s="471" t="s">
        <v>75</v>
      </c>
    </row>
    <row r="25" spans="1:10" ht="23.25" customHeight="1" x14ac:dyDescent="0.25">
      <c r="A25" s="790">
        <v>5</v>
      </c>
      <c r="B25" s="726" t="s">
        <v>2346</v>
      </c>
      <c r="C25" s="492">
        <v>43220</v>
      </c>
      <c r="D25" s="723" t="s">
        <v>2347</v>
      </c>
      <c r="E25" s="727">
        <v>84.5</v>
      </c>
      <c r="F25" s="727">
        <v>84.5</v>
      </c>
      <c r="G25" s="727">
        <v>0</v>
      </c>
      <c r="H25" s="471" t="s">
        <v>75</v>
      </c>
    </row>
    <row r="26" spans="1:10" ht="23.25" customHeight="1" x14ac:dyDescent="0.25">
      <c r="A26" s="790">
        <v>6</v>
      </c>
      <c r="B26" s="726" t="s">
        <v>2348</v>
      </c>
      <c r="C26" s="492">
        <v>43301</v>
      </c>
      <c r="D26" s="723" t="s">
        <v>2349</v>
      </c>
      <c r="E26" s="727">
        <v>51.9</v>
      </c>
      <c r="F26" s="727">
        <f>E26</f>
        <v>51.9</v>
      </c>
      <c r="G26" s="727">
        <v>0</v>
      </c>
      <c r="H26" s="471" t="s">
        <v>75</v>
      </c>
    </row>
    <row r="27" spans="1:10" ht="33" customHeight="1" x14ac:dyDescent="0.25">
      <c r="A27" s="790">
        <v>7</v>
      </c>
      <c r="B27" s="726" t="s">
        <v>1736</v>
      </c>
      <c r="C27" s="723" t="s">
        <v>360</v>
      </c>
      <c r="D27" s="723" t="s">
        <v>361</v>
      </c>
      <c r="E27" s="727">
        <v>68.400000000000006</v>
      </c>
      <c r="F27" s="727">
        <v>68.400000000000006</v>
      </c>
      <c r="G27" s="727">
        <f t="shared" si="1"/>
        <v>0</v>
      </c>
      <c r="H27" s="471" t="s">
        <v>75</v>
      </c>
    </row>
    <row r="28" spans="1:10" ht="43.5" customHeight="1" x14ac:dyDescent="0.25">
      <c r="A28" s="790">
        <v>8</v>
      </c>
      <c r="B28" s="726" t="s">
        <v>1737</v>
      </c>
      <c r="C28" s="723" t="s">
        <v>370</v>
      </c>
      <c r="D28" s="723" t="s">
        <v>371</v>
      </c>
      <c r="E28" s="727">
        <v>321.2</v>
      </c>
      <c r="F28" s="727">
        <v>321.2</v>
      </c>
      <c r="G28" s="727">
        <f t="shared" si="1"/>
        <v>0</v>
      </c>
      <c r="H28" s="471" t="s">
        <v>75</v>
      </c>
    </row>
    <row r="29" spans="1:10" ht="33" customHeight="1" x14ac:dyDescent="0.25">
      <c r="A29" s="790">
        <v>9</v>
      </c>
      <c r="B29" s="726" t="s">
        <v>1738</v>
      </c>
      <c r="C29" s="723" t="s">
        <v>362</v>
      </c>
      <c r="D29" s="723" t="s">
        <v>363</v>
      </c>
      <c r="E29" s="727">
        <v>64.2</v>
      </c>
      <c r="F29" s="727">
        <v>64.2</v>
      </c>
      <c r="G29" s="727">
        <f t="shared" si="1"/>
        <v>0</v>
      </c>
      <c r="H29" s="471" t="s">
        <v>75</v>
      </c>
    </row>
    <row r="30" spans="1:10" ht="33" customHeight="1" x14ac:dyDescent="0.25">
      <c r="A30" s="790">
        <v>10</v>
      </c>
      <c r="B30" s="726" t="s">
        <v>1739</v>
      </c>
      <c r="C30" s="723" t="s">
        <v>364</v>
      </c>
      <c r="D30" s="723" t="s">
        <v>365</v>
      </c>
      <c r="E30" s="727">
        <v>54.9</v>
      </c>
      <c r="F30" s="727">
        <v>54.9</v>
      </c>
      <c r="G30" s="727">
        <f t="shared" si="1"/>
        <v>0</v>
      </c>
      <c r="H30" s="471" t="s">
        <v>75</v>
      </c>
    </row>
    <row r="31" spans="1:10" ht="33" customHeight="1" x14ac:dyDescent="0.25">
      <c r="A31" s="790">
        <v>11</v>
      </c>
      <c r="B31" s="726" t="s">
        <v>1740</v>
      </c>
      <c r="C31" s="723" t="s">
        <v>251</v>
      </c>
      <c r="D31" s="723" t="s">
        <v>372</v>
      </c>
      <c r="E31" s="727">
        <v>56.1</v>
      </c>
      <c r="F31" s="727">
        <v>56.1</v>
      </c>
      <c r="G31" s="727">
        <f t="shared" si="1"/>
        <v>0</v>
      </c>
      <c r="H31" s="471" t="s">
        <v>75</v>
      </c>
    </row>
    <row r="32" spans="1:10" ht="45" customHeight="1" x14ac:dyDescent="0.25">
      <c r="A32" s="790">
        <v>12</v>
      </c>
      <c r="B32" s="726" t="s">
        <v>1741</v>
      </c>
      <c r="C32" s="723" t="s">
        <v>621</v>
      </c>
      <c r="D32" s="723" t="s">
        <v>2352</v>
      </c>
      <c r="E32" s="727">
        <v>98</v>
      </c>
      <c r="F32" s="727">
        <v>98</v>
      </c>
      <c r="G32" s="727">
        <f t="shared" si="1"/>
        <v>0</v>
      </c>
      <c r="H32" s="471" t="s">
        <v>75</v>
      </c>
    </row>
    <row r="33" spans="1:8" ht="45" customHeight="1" x14ac:dyDescent="0.25">
      <c r="A33" s="790">
        <v>13</v>
      </c>
      <c r="B33" s="726" t="s">
        <v>1742</v>
      </c>
      <c r="C33" s="723" t="s">
        <v>373</v>
      </c>
      <c r="D33" s="723" t="s">
        <v>374</v>
      </c>
      <c r="E33" s="727">
        <v>66</v>
      </c>
      <c r="F33" s="727">
        <v>66</v>
      </c>
      <c r="G33" s="727">
        <f t="shared" si="1"/>
        <v>0</v>
      </c>
      <c r="H33" s="471" t="s">
        <v>75</v>
      </c>
    </row>
    <row r="34" spans="1:8" ht="20.25" customHeight="1" x14ac:dyDescent="0.25">
      <c r="A34" s="790">
        <v>14</v>
      </c>
      <c r="B34" s="502" t="s">
        <v>3313</v>
      </c>
      <c r="C34" s="503">
        <v>37500</v>
      </c>
      <c r="D34" s="722" t="s">
        <v>3314</v>
      </c>
      <c r="E34" s="729">
        <v>84.002160000000003</v>
      </c>
      <c r="F34" s="729">
        <v>62.276870000000002</v>
      </c>
      <c r="G34" s="729">
        <f t="shared" si="1"/>
        <v>21.725290000000001</v>
      </c>
      <c r="H34" s="471" t="s">
        <v>75</v>
      </c>
    </row>
    <row r="35" spans="1:8" ht="20.25" customHeight="1" x14ac:dyDescent="0.25">
      <c r="A35" s="790">
        <v>15</v>
      </c>
      <c r="B35" s="502" t="s">
        <v>1969</v>
      </c>
      <c r="C35" s="722" t="s">
        <v>2351</v>
      </c>
      <c r="D35" s="722" t="s">
        <v>2338</v>
      </c>
      <c r="E35" s="729">
        <v>61</v>
      </c>
      <c r="F35" s="729">
        <v>24.399840000000001</v>
      </c>
      <c r="G35" s="729">
        <f t="shared" si="1"/>
        <v>36.600160000000002</v>
      </c>
      <c r="H35" s="558" t="s">
        <v>75</v>
      </c>
    </row>
    <row r="36" spans="1:8" ht="30" x14ac:dyDescent="0.25">
      <c r="A36" s="790">
        <v>16</v>
      </c>
      <c r="B36" s="502" t="s">
        <v>1800</v>
      </c>
      <c r="C36" s="503" t="s">
        <v>1089</v>
      </c>
      <c r="D36" s="723" t="s">
        <v>2350</v>
      </c>
      <c r="E36" s="729">
        <v>63.360999999999997</v>
      </c>
      <c r="F36" s="729">
        <v>63.360999999999997</v>
      </c>
      <c r="G36" s="729">
        <v>0</v>
      </c>
      <c r="H36" s="558" t="s">
        <v>75</v>
      </c>
    </row>
    <row r="37" spans="1:8" ht="30" x14ac:dyDescent="0.25">
      <c r="A37" s="790">
        <v>17</v>
      </c>
      <c r="B37" s="676" t="s">
        <v>3315</v>
      </c>
      <c r="C37" s="677">
        <v>44530</v>
      </c>
      <c r="D37" s="722" t="s">
        <v>2338</v>
      </c>
      <c r="E37" s="707">
        <v>57.6</v>
      </c>
      <c r="F37" s="707">
        <f>E37</f>
        <v>57.6</v>
      </c>
      <c r="G37" s="705">
        <f t="shared" ref="G37:G46" si="3">E37-F37</f>
        <v>0</v>
      </c>
      <c r="H37" s="507" t="s">
        <v>75</v>
      </c>
    </row>
    <row r="38" spans="1:8" ht="45" x14ac:dyDescent="0.25">
      <c r="A38" s="790">
        <v>18</v>
      </c>
      <c r="B38" s="676" t="s">
        <v>3316</v>
      </c>
      <c r="C38" s="677">
        <v>43550</v>
      </c>
      <c r="D38" s="722" t="s">
        <v>2338</v>
      </c>
      <c r="E38" s="707">
        <v>86.8</v>
      </c>
      <c r="F38" s="707">
        <f>E38</f>
        <v>86.8</v>
      </c>
      <c r="G38" s="705">
        <f t="shared" si="3"/>
        <v>0</v>
      </c>
      <c r="H38" s="507" t="s">
        <v>75</v>
      </c>
    </row>
    <row r="39" spans="1:8" ht="30" x14ac:dyDescent="0.25">
      <c r="A39" s="790">
        <v>19</v>
      </c>
      <c r="B39" s="676" t="s">
        <v>3317</v>
      </c>
      <c r="C39" s="677">
        <v>44012</v>
      </c>
      <c r="D39" s="722" t="s">
        <v>2338</v>
      </c>
      <c r="E39" s="707">
        <v>77.84</v>
      </c>
      <c r="F39" s="707">
        <f>E39</f>
        <v>77.84</v>
      </c>
      <c r="G39" s="705">
        <f t="shared" si="3"/>
        <v>0</v>
      </c>
      <c r="H39" s="507" t="s">
        <v>75</v>
      </c>
    </row>
    <row r="40" spans="1:8" ht="30" x14ac:dyDescent="0.25">
      <c r="A40" s="790">
        <v>20</v>
      </c>
      <c r="B40" s="676" t="s">
        <v>3318</v>
      </c>
      <c r="C40" s="677">
        <v>43804</v>
      </c>
      <c r="D40" s="722" t="s">
        <v>2338</v>
      </c>
      <c r="E40" s="707">
        <v>154.48992000000001</v>
      </c>
      <c r="F40" s="707">
        <v>102.99336</v>
      </c>
      <c r="G40" s="705">
        <f t="shared" si="3"/>
        <v>51.496560000000017</v>
      </c>
      <c r="H40" s="507" t="s">
        <v>75</v>
      </c>
    </row>
    <row r="41" spans="1:8" ht="30" x14ac:dyDescent="0.25">
      <c r="A41" s="790">
        <v>21</v>
      </c>
      <c r="B41" s="676" t="s">
        <v>3319</v>
      </c>
      <c r="C41" s="677">
        <v>43804</v>
      </c>
      <c r="D41" s="722" t="s">
        <v>2338</v>
      </c>
      <c r="E41" s="707">
        <v>78.674660000000003</v>
      </c>
      <c r="F41" s="707">
        <f>E41</f>
        <v>78.674660000000003</v>
      </c>
      <c r="G41" s="705">
        <f t="shared" si="3"/>
        <v>0</v>
      </c>
      <c r="H41" s="507" t="s">
        <v>75</v>
      </c>
    </row>
    <row r="42" spans="1:8" ht="30" x14ac:dyDescent="0.25">
      <c r="A42" s="790">
        <v>22</v>
      </c>
      <c r="B42" s="676" t="s">
        <v>3320</v>
      </c>
      <c r="C42" s="677">
        <v>43804</v>
      </c>
      <c r="D42" s="722" t="s">
        <v>2338</v>
      </c>
      <c r="E42" s="707">
        <v>84.080600000000004</v>
      </c>
      <c r="F42" s="707">
        <v>0</v>
      </c>
      <c r="G42" s="705">
        <f t="shared" si="3"/>
        <v>84.080600000000004</v>
      </c>
      <c r="H42" s="507" t="s">
        <v>75</v>
      </c>
    </row>
    <row r="43" spans="1:8" ht="30" x14ac:dyDescent="0.25">
      <c r="A43" s="790">
        <v>23</v>
      </c>
      <c r="B43" s="676" t="s">
        <v>3321</v>
      </c>
      <c r="C43" s="677">
        <v>43804</v>
      </c>
      <c r="D43" s="722" t="s">
        <v>2338</v>
      </c>
      <c r="E43" s="707">
        <v>86.647540000000006</v>
      </c>
      <c r="F43" s="707">
        <v>0</v>
      </c>
      <c r="G43" s="705">
        <f t="shared" si="3"/>
        <v>86.647540000000006</v>
      </c>
      <c r="H43" s="507" t="s">
        <v>75</v>
      </c>
    </row>
    <row r="44" spans="1:8" ht="30" x14ac:dyDescent="0.25">
      <c r="A44" s="790">
        <v>24</v>
      </c>
      <c r="B44" s="676" t="s">
        <v>3322</v>
      </c>
      <c r="C44" s="677">
        <v>43804</v>
      </c>
      <c r="D44" s="722" t="s">
        <v>2338</v>
      </c>
      <c r="E44" s="707">
        <v>67.750929999999997</v>
      </c>
      <c r="F44" s="707">
        <v>0</v>
      </c>
      <c r="G44" s="705">
        <f t="shared" ref="G44:G45" si="4">E44-F44</f>
        <v>67.750929999999997</v>
      </c>
      <c r="H44" s="507" t="s">
        <v>75</v>
      </c>
    </row>
    <row r="45" spans="1:8" ht="30" x14ac:dyDescent="0.25">
      <c r="A45" s="790">
        <v>25</v>
      </c>
      <c r="B45" s="676" t="s">
        <v>3324</v>
      </c>
      <c r="C45" s="677">
        <v>43549</v>
      </c>
      <c r="D45" s="722" t="s">
        <v>2338</v>
      </c>
      <c r="E45" s="707">
        <v>89.5</v>
      </c>
      <c r="F45" s="707">
        <f>E45</f>
        <v>89.5</v>
      </c>
      <c r="G45" s="705">
        <f t="shared" si="4"/>
        <v>0</v>
      </c>
      <c r="H45" s="507" t="s">
        <v>75</v>
      </c>
    </row>
    <row r="46" spans="1:8" ht="30" x14ac:dyDescent="0.25">
      <c r="A46" s="790">
        <v>26</v>
      </c>
      <c r="B46" s="676" t="s">
        <v>3323</v>
      </c>
      <c r="C46" s="677">
        <v>43804</v>
      </c>
      <c r="D46" s="722" t="s">
        <v>2338</v>
      </c>
      <c r="E46" s="707">
        <v>71.506860000000003</v>
      </c>
      <c r="F46" s="707">
        <v>0</v>
      </c>
      <c r="G46" s="705">
        <f t="shared" si="3"/>
        <v>71.506860000000003</v>
      </c>
      <c r="H46" s="507" t="s">
        <v>75</v>
      </c>
    </row>
    <row r="47" spans="1:8" x14ac:dyDescent="0.25">
      <c r="A47" s="722"/>
      <c r="B47" s="701" t="s">
        <v>24</v>
      </c>
      <c r="C47" s="558"/>
      <c r="D47" s="558"/>
      <c r="E47" s="706">
        <f>SUM(E21:E46)</f>
        <v>2374.7036699999999</v>
      </c>
      <c r="F47" s="706">
        <f t="shared" ref="F47:G47" si="5">SUM(F21:F46)</f>
        <v>1954.8957299999997</v>
      </c>
      <c r="G47" s="706">
        <f t="shared" si="5"/>
        <v>419.80794000000003</v>
      </c>
      <c r="H47" s="558"/>
    </row>
    <row r="48" spans="1:8" hidden="1" x14ac:dyDescent="0.25">
      <c r="A48" s="471"/>
      <c r="B48" s="697"/>
      <c r="C48" s="471"/>
      <c r="D48" s="471"/>
      <c r="E48" s="705"/>
      <c r="F48" s="705"/>
      <c r="G48" s="705"/>
      <c r="H48" s="471"/>
    </row>
    <row r="49" spans="1:8" x14ac:dyDescent="0.25">
      <c r="A49" s="1049" t="s">
        <v>30</v>
      </c>
      <c r="B49" s="1051"/>
      <c r="C49" s="1051"/>
      <c r="D49" s="1051"/>
      <c r="E49" s="1051"/>
      <c r="F49" s="1051"/>
      <c r="G49" s="1051"/>
      <c r="H49" s="1051"/>
    </row>
    <row r="50" spans="1:8" ht="30" x14ac:dyDescent="0.25">
      <c r="A50" s="471">
        <v>1</v>
      </c>
      <c r="B50" s="704" t="s">
        <v>3634</v>
      </c>
      <c r="C50" s="730">
        <v>39447</v>
      </c>
      <c r="D50" s="723" t="s">
        <v>2076</v>
      </c>
      <c r="E50" s="731">
        <v>74.599999999999994</v>
      </c>
      <c r="F50" s="731">
        <v>74.599999999999994</v>
      </c>
      <c r="G50" s="731">
        <f t="shared" ref="G50:G113" si="6">E50-F50</f>
        <v>0</v>
      </c>
      <c r="H50" s="471" t="s">
        <v>75</v>
      </c>
    </row>
    <row r="51" spans="1:8" ht="30" x14ac:dyDescent="0.25">
      <c r="A51" s="471">
        <v>2</v>
      </c>
      <c r="B51" s="704" t="s">
        <v>3635</v>
      </c>
      <c r="C51" s="730">
        <v>40918</v>
      </c>
      <c r="D51" s="723" t="s">
        <v>2076</v>
      </c>
      <c r="E51" s="731">
        <v>62</v>
      </c>
      <c r="F51" s="731">
        <v>62</v>
      </c>
      <c r="G51" s="731">
        <f t="shared" si="6"/>
        <v>0</v>
      </c>
      <c r="H51" s="471" t="s">
        <v>75</v>
      </c>
    </row>
    <row r="52" spans="1:8" x14ac:dyDescent="0.25">
      <c r="A52" s="471">
        <v>3</v>
      </c>
      <c r="B52" s="704" t="s">
        <v>367</v>
      </c>
      <c r="C52" s="730">
        <v>40918</v>
      </c>
      <c r="D52" s="723" t="s">
        <v>2076</v>
      </c>
      <c r="E52" s="731">
        <v>57.5</v>
      </c>
      <c r="F52" s="731">
        <v>57.5</v>
      </c>
      <c r="G52" s="731">
        <f t="shared" si="6"/>
        <v>0</v>
      </c>
      <c r="H52" s="471" t="s">
        <v>75</v>
      </c>
    </row>
    <row r="53" spans="1:8" x14ac:dyDescent="0.25">
      <c r="A53" s="471">
        <v>4</v>
      </c>
      <c r="B53" s="704" t="s">
        <v>367</v>
      </c>
      <c r="C53" s="730">
        <v>40918</v>
      </c>
      <c r="D53" s="723" t="s">
        <v>2076</v>
      </c>
      <c r="E53" s="731">
        <v>57.5</v>
      </c>
      <c r="F53" s="731">
        <v>57.5</v>
      </c>
      <c r="G53" s="731">
        <f t="shared" si="6"/>
        <v>0</v>
      </c>
      <c r="H53" s="471" t="s">
        <v>75</v>
      </c>
    </row>
    <row r="54" spans="1:8" x14ac:dyDescent="0.25">
      <c r="A54" s="471">
        <v>5</v>
      </c>
      <c r="B54" s="704" t="s">
        <v>3636</v>
      </c>
      <c r="C54" s="730">
        <v>40918</v>
      </c>
      <c r="D54" s="723" t="s">
        <v>2076</v>
      </c>
      <c r="E54" s="731">
        <v>123.7</v>
      </c>
      <c r="F54" s="731">
        <v>123.7</v>
      </c>
      <c r="G54" s="731">
        <f t="shared" si="6"/>
        <v>0</v>
      </c>
      <c r="H54" s="471" t="s">
        <v>75</v>
      </c>
    </row>
    <row r="55" spans="1:8" ht="30" customHeight="1" x14ac:dyDescent="0.25">
      <c r="A55" s="471">
        <v>6</v>
      </c>
      <c r="B55" s="704" t="s">
        <v>3637</v>
      </c>
      <c r="C55" s="730">
        <v>40918</v>
      </c>
      <c r="D55" s="723" t="s">
        <v>2076</v>
      </c>
      <c r="E55" s="731">
        <v>57</v>
      </c>
      <c r="F55" s="731">
        <v>57</v>
      </c>
      <c r="G55" s="731">
        <f t="shared" si="6"/>
        <v>0</v>
      </c>
      <c r="H55" s="471" t="s">
        <v>75</v>
      </c>
    </row>
    <row r="56" spans="1:8" x14ac:dyDescent="0.25">
      <c r="A56" s="471">
        <v>7</v>
      </c>
      <c r="B56" s="704" t="s">
        <v>3638</v>
      </c>
      <c r="C56" s="730">
        <v>40918</v>
      </c>
      <c r="D56" s="723" t="s">
        <v>2076</v>
      </c>
      <c r="E56" s="731">
        <v>69.5</v>
      </c>
      <c r="F56" s="731">
        <v>69.5</v>
      </c>
      <c r="G56" s="731">
        <f t="shared" si="6"/>
        <v>0</v>
      </c>
      <c r="H56" s="471" t="s">
        <v>75</v>
      </c>
    </row>
    <row r="57" spans="1:8" x14ac:dyDescent="0.25">
      <c r="A57" s="471">
        <v>8</v>
      </c>
      <c r="B57" s="704" t="s">
        <v>367</v>
      </c>
      <c r="C57" s="730">
        <v>40918</v>
      </c>
      <c r="D57" s="723" t="s">
        <v>2076</v>
      </c>
      <c r="E57" s="731">
        <v>74.7</v>
      </c>
      <c r="F57" s="731">
        <v>74.7</v>
      </c>
      <c r="G57" s="731">
        <f t="shared" si="6"/>
        <v>0</v>
      </c>
      <c r="H57" s="471" t="s">
        <v>75</v>
      </c>
    </row>
    <row r="58" spans="1:8" x14ac:dyDescent="0.25">
      <c r="A58" s="471">
        <v>9</v>
      </c>
      <c r="B58" s="704" t="s">
        <v>367</v>
      </c>
      <c r="C58" s="730">
        <v>40918</v>
      </c>
      <c r="D58" s="723" t="s">
        <v>2076</v>
      </c>
      <c r="E58" s="731">
        <v>74.7</v>
      </c>
      <c r="F58" s="731">
        <v>74.7</v>
      </c>
      <c r="G58" s="731">
        <f t="shared" si="6"/>
        <v>0</v>
      </c>
      <c r="H58" s="471" t="s">
        <v>75</v>
      </c>
    </row>
    <row r="59" spans="1:8" x14ac:dyDescent="0.25">
      <c r="A59" s="471">
        <v>10</v>
      </c>
      <c r="B59" s="704" t="s">
        <v>367</v>
      </c>
      <c r="C59" s="730">
        <v>40918</v>
      </c>
      <c r="D59" s="723" t="s">
        <v>2076</v>
      </c>
      <c r="E59" s="731">
        <v>74.7</v>
      </c>
      <c r="F59" s="731">
        <v>74.7</v>
      </c>
      <c r="G59" s="731">
        <f t="shared" si="6"/>
        <v>0</v>
      </c>
      <c r="H59" s="471" t="s">
        <v>75</v>
      </c>
    </row>
    <row r="60" spans="1:8" x14ac:dyDescent="0.25">
      <c r="A60" s="471">
        <v>11</v>
      </c>
      <c r="B60" s="704" t="s">
        <v>3639</v>
      </c>
      <c r="C60" s="730">
        <v>40918</v>
      </c>
      <c r="D60" s="723" t="s">
        <v>2076</v>
      </c>
      <c r="E60" s="731">
        <v>67.599999999999994</v>
      </c>
      <c r="F60" s="731">
        <v>67.599999999999994</v>
      </c>
      <c r="G60" s="731">
        <f t="shared" si="6"/>
        <v>0</v>
      </c>
      <c r="H60" s="471" t="s">
        <v>75</v>
      </c>
    </row>
    <row r="61" spans="1:8" ht="34.5" customHeight="1" x14ac:dyDescent="0.25">
      <c r="A61" s="471">
        <v>12</v>
      </c>
      <c r="B61" s="704" t="s">
        <v>367</v>
      </c>
      <c r="C61" s="730">
        <v>40918</v>
      </c>
      <c r="D61" s="723" t="s">
        <v>2076</v>
      </c>
      <c r="E61" s="731">
        <v>75</v>
      </c>
      <c r="F61" s="731">
        <v>75</v>
      </c>
      <c r="G61" s="731">
        <f t="shared" si="6"/>
        <v>0</v>
      </c>
      <c r="H61" s="471" t="s">
        <v>75</v>
      </c>
    </row>
    <row r="62" spans="1:8" x14ac:dyDescent="0.25">
      <c r="A62" s="471">
        <v>13</v>
      </c>
      <c r="B62" s="704" t="s">
        <v>367</v>
      </c>
      <c r="C62" s="730">
        <v>40918</v>
      </c>
      <c r="D62" s="723" t="s">
        <v>2076</v>
      </c>
      <c r="E62" s="731">
        <v>57.5</v>
      </c>
      <c r="F62" s="731">
        <v>57.5</v>
      </c>
      <c r="G62" s="731">
        <f t="shared" si="6"/>
        <v>0</v>
      </c>
      <c r="H62" s="471" t="s">
        <v>75</v>
      </c>
    </row>
    <row r="63" spans="1:8" x14ac:dyDescent="0.25">
      <c r="A63" s="471">
        <v>14</v>
      </c>
      <c r="B63" s="704" t="s">
        <v>367</v>
      </c>
      <c r="C63" s="730">
        <v>40918</v>
      </c>
      <c r="D63" s="723" t="s">
        <v>2076</v>
      </c>
      <c r="E63" s="731">
        <v>57.5</v>
      </c>
      <c r="F63" s="731">
        <v>57.5</v>
      </c>
      <c r="G63" s="731">
        <f t="shared" si="6"/>
        <v>0</v>
      </c>
      <c r="H63" s="471" t="s">
        <v>75</v>
      </c>
    </row>
    <row r="64" spans="1:8" x14ac:dyDescent="0.25">
      <c r="A64" s="471">
        <v>15</v>
      </c>
      <c r="B64" s="704" t="s">
        <v>367</v>
      </c>
      <c r="C64" s="730">
        <v>40918</v>
      </c>
      <c r="D64" s="723" t="s">
        <v>2076</v>
      </c>
      <c r="E64" s="731">
        <v>57.5</v>
      </c>
      <c r="F64" s="731">
        <v>57.5</v>
      </c>
      <c r="G64" s="731">
        <f t="shared" si="6"/>
        <v>0</v>
      </c>
      <c r="H64" s="471" t="s">
        <v>75</v>
      </c>
    </row>
    <row r="65" spans="1:8" x14ac:dyDescent="0.25">
      <c r="A65" s="471">
        <v>16</v>
      </c>
      <c r="B65" s="704" t="s">
        <v>3640</v>
      </c>
      <c r="C65" s="730">
        <v>40918</v>
      </c>
      <c r="D65" s="723" t="s">
        <v>2076</v>
      </c>
      <c r="E65" s="731">
        <v>190</v>
      </c>
      <c r="F65" s="731">
        <v>190</v>
      </c>
      <c r="G65" s="731">
        <f t="shared" si="6"/>
        <v>0</v>
      </c>
      <c r="H65" s="471" t="s">
        <v>75</v>
      </c>
    </row>
    <row r="66" spans="1:8" x14ac:dyDescent="0.25">
      <c r="A66" s="471">
        <v>17</v>
      </c>
      <c r="B66" s="704" t="s">
        <v>367</v>
      </c>
      <c r="C66" s="730">
        <v>40918</v>
      </c>
      <c r="D66" s="723" t="s">
        <v>2076</v>
      </c>
      <c r="E66" s="731">
        <v>70</v>
      </c>
      <c r="F66" s="731">
        <v>70</v>
      </c>
      <c r="G66" s="731">
        <f t="shared" si="6"/>
        <v>0</v>
      </c>
      <c r="H66" s="471" t="s">
        <v>75</v>
      </c>
    </row>
    <row r="67" spans="1:8" x14ac:dyDescent="0.25">
      <c r="A67" s="471">
        <v>18</v>
      </c>
      <c r="B67" s="704" t="s">
        <v>367</v>
      </c>
      <c r="C67" s="730">
        <v>40918</v>
      </c>
      <c r="D67" s="723" t="s">
        <v>2076</v>
      </c>
      <c r="E67" s="731">
        <v>70</v>
      </c>
      <c r="F67" s="731">
        <v>70</v>
      </c>
      <c r="G67" s="731">
        <f t="shared" si="6"/>
        <v>0</v>
      </c>
      <c r="H67" s="471" t="s">
        <v>75</v>
      </c>
    </row>
    <row r="68" spans="1:8" ht="30" x14ac:dyDescent="0.25">
      <c r="A68" s="471">
        <v>19</v>
      </c>
      <c r="B68" s="704" t="s">
        <v>3641</v>
      </c>
      <c r="C68" s="730">
        <v>40918</v>
      </c>
      <c r="D68" s="723" t="s">
        <v>2076</v>
      </c>
      <c r="E68" s="731">
        <v>99.9</v>
      </c>
      <c r="F68" s="731">
        <v>99.9</v>
      </c>
      <c r="G68" s="731">
        <f t="shared" si="6"/>
        <v>0</v>
      </c>
      <c r="H68" s="471" t="s">
        <v>75</v>
      </c>
    </row>
    <row r="69" spans="1:8" x14ac:dyDescent="0.25">
      <c r="A69" s="471">
        <v>20</v>
      </c>
      <c r="B69" s="704" t="s">
        <v>367</v>
      </c>
      <c r="C69" s="730">
        <v>40918</v>
      </c>
      <c r="D69" s="723" t="s">
        <v>2076</v>
      </c>
      <c r="E69" s="731">
        <v>75</v>
      </c>
      <c r="F69" s="731">
        <v>75</v>
      </c>
      <c r="G69" s="731">
        <f t="shared" si="6"/>
        <v>0</v>
      </c>
      <c r="H69" s="471" t="s">
        <v>75</v>
      </c>
    </row>
    <row r="70" spans="1:8" x14ac:dyDescent="0.25">
      <c r="A70" s="471">
        <v>21</v>
      </c>
      <c r="B70" s="704" t="s">
        <v>3642</v>
      </c>
      <c r="C70" s="730">
        <v>40918</v>
      </c>
      <c r="D70" s="723" t="s">
        <v>2076</v>
      </c>
      <c r="E70" s="731">
        <v>977.8</v>
      </c>
      <c r="F70" s="731">
        <v>977.8</v>
      </c>
      <c r="G70" s="731">
        <f t="shared" si="6"/>
        <v>0</v>
      </c>
      <c r="H70" s="471" t="s">
        <v>75</v>
      </c>
    </row>
    <row r="71" spans="1:8" ht="30" x14ac:dyDescent="0.25">
      <c r="A71" s="471">
        <v>22</v>
      </c>
      <c r="B71" s="704" t="s">
        <v>3643</v>
      </c>
      <c r="C71" s="730">
        <v>40918</v>
      </c>
      <c r="D71" s="723" t="s">
        <v>2076</v>
      </c>
      <c r="E71" s="731">
        <v>131.5</v>
      </c>
      <c r="F71" s="731">
        <v>131.5</v>
      </c>
      <c r="G71" s="731">
        <f t="shared" si="6"/>
        <v>0</v>
      </c>
      <c r="H71" s="471" t="s">
        <v>75</v>
      </c>
    </row>
    <row r="72" spans="1:8" ht="30" x14ac:dyDescent="0.25">
      <c r="A72" s="471">
        <v>23</v>
      </c>
      <c r="B72" s="704" t="s">
        <v>3644</v>
      </c>
      <c r="C72" s="730">
        <v>40918</v>
      </c>
      <c r="D72" s="723" t="s">
        <v>2076</v>
      </c>
      <c r="E72" s="731">
        <v>129.80000000000001</v>
      </c>
      <c r="F72" s="731">
        <v>129.80000000000001</v>
      </c>
      <c r="G72" s="731">
        <f t="shared" si="6"/>
        <v>0</v>
      </c>
      <c r="H72" s="471" t="s">
        <v>75</v>
      </c>
    </row>
    <row r="73" spans="1:8" ht="30" x14ac:dyDescent="0.25">
      <c r="A73" s="471">
        <v>24</v>
      </c>
      <c r="B73" s="704" t="s">
        <v>3645</v>
      </c>
      <c r="C73" s="730">
        <v>40918</v>
      </c>
      <c r="D73" s="723" t="s">
        <v>2076</v>
      </c>
      <c r="E73" s="731">
        <v>140</v>
      </c>
      <c r="F73" s="731">
        <v>140</v>
      </c>
      <c r="G73" s="731">
        <f t="shared" si="6"/>
        <v>0</v>
      </c>
      <c r="H73" s="471" t="s">
        <v>75</v>
      </c>
    </row>
    <row r="74" spans="1:8" x14ac:dyDescent="0.25">
      <c r="A74" s="471">
        <v>25</v>
      </c>
      <c r="B74" s="704" t="s">
        <v>3646</v>
      </c>
      <c r="C74" s="730">
        <v>40918</v>
      </c>
      <c r="D74" s="723" t="s">
        <v>2076</v>
      </c>
      <c r="E74" s="731">
        <v>633.9</v>
      </c>
      <c r="F74" s="731">
        <v>602.20000000000005</v>
      </c>
      <c r="G74" s="731">
        <f t="shared" si="6"/>
        <v>31.699999999999932</v>
      </c>
      <c r="H74" s="471" t="s">
        <v>75</v>
      </c>
    </row>
    <row r="75" spans="1:8" x14ac:dyDescent="0.25">
      <c r="A75" s="471">
        <v>26</v>
      </c>
      <c r="B75" s="704" t="s">
        <v>3647</v>
      </c>
      <c r="C75" s="730">
        <v>40918</v>
      </c>
      <c r="D75" s="723" t="s">
        <v>2076</v>
      </c>
      <c r="E75" s="731">
        <v>276.7</v>
      </c>
      <c r="F75" s="731">
        <v>276.7</v>
      </c>
      <c r="G75" s="731">
        <f t="shared" si="6"/>
        <v>0</v>
      </c>
      <c r="H75" s="471" t="s">
        <v>75</v>
      </c>
    </row>
    <row r="76" spans="1:8" ht="32.25" customHeight="1" x14ac:dyDescent="0.25">
      <c r="A76" s="471">
        <v>27</v>
      </c>
      <c r="B76" s="704" t="s">
        <v>3648</v>
      </c>
      <c r="C76" s="730">
        <v>40918</v>
      </c>
      <c r="D76" s="723" t="s">
        <v>2076</v>
      </c>
      <c r="E76" s="731">
        <v>54.2</v>
      </c>
      <c r="F76" s="731">
        <v>54.2</v>
      </c>
      <c r="G76" s="731">
        <f t="shared" si="6"/>
        <v>0</v>
      </c>
      <c r="H76" s="471" t="s">
        <v>75</v>
      </c>
    </row>
    <row r="77" spans="1:8" ht="30" x14ac:dyDescent="0.25">
      <c r="A77" s="471">
        <v>28</v>
      </c>
      <c r="B77" s="704" t="s">
        <v>3649</v>
      </c>
      <c r="C77" s="730">
        <v>40918</v>
      </c>
      <c r="D77" s="723" t="s">
        <v>2076</v>
      </c>
      <c r="E77" s="731">
        <v>75</v>
      </c>
      <c r="F77" s="731">
        <v>75</v>
      </c>
      <c r="G77" s="731">
        <f t="shared" si="6"/>
        <v>0</v>
      </c>
      <c r="H77" s="471" t="s">
        <v>75</v>
      </c>
    </row>
    <row r="78" spans="1:8" x14ac:dyDescent="0.25">
      <c r="A78" s="471">
        <v>29</v>
      </c>
      <c r="B78" s="704" t="s">
        <v>3640</v>
      </c>
      <c r="C78" s="730">
        <v>40918</v>
      </c>
      <c r="D78" s="723" t="s">
        <v>2076</v>
      </c>
      <c r="E78" s="731">
        <v>99.9</v>
      </c>
      <c r="F78" s="731">
        <v>99.9</v>
      </c>
      <c r="G78" s="731">
        <f t="shared" si="6"/>
        <v>0</v>
      </c>
      <c r="H78" s="471" t="s">
        <v>75</v>
      </c>
    </row>
    <row r="79" spans="1:8" x14ac:dyDescent="0.25">
      <c r="A79" s="471">
        <v>30</v>
      </c>
      <c r="B79" s="704" t="s">
        <v>3650</v>
      </c>
      <c r="C79" s="730">
        <v>40918</v>
      </c>
      <c r="D79" s="723" t="s">
        <v>2076</v>
      </c>
      <c r="E79" s="731">
        <v>350.6</v>
      </c>
      <c r="F79" s="731">
        <v>350.6</v>
      </c>
      <c r="G79" s="731">
        <f t="shared" si="6"/>
        <v>0</v>
      </c>
      <c r="H79" s="471" t="s">
        <v>75</v>
      </c>
    </row>
    <row r="80" spans="1:8" x14ac:dyDescent="0.25">
      <c r="A80" s="471">
        <v>31</v>
      </c>
      <c r="B80" s="704" t="s">
        <v>3651</v>
      </c>
      <c r="C80" s="730">
        <v>40918</v>
      </c>
      <c r="D80" s="723" t="s">
        <v>2076</v>
      </c>
      <c r="E80" s="731">
        <v>90</v>
      </c>
      <c r="F80" s="731">
        <v>76.099999999999994</v>
      </c>
      <c r="G80" s="731">
        <f t="shared" si="6"/>
        <v>13.900000000000006</v>
      </c>
      <c r="H80" s="471" t="s">
        <v>75</v>
      </c>
    </row>
    <row r="81" spans="1:8" ht="45" x14ac:dyDescent="0.25">
      <c r="A81" s="471">
        <v>32</v>
      </c>
      <c r="B81" s="704" t="s">
        <v>3652</v>
      </c>
      <c r="C81" s="730">
        <v>40918</v>
      </c>
      <c r="D81" s="723" t="s">
        <v>2076</v>
      </c>
      <c r="E81" s="731">
        <v>99.5</v>
      </c>
      <c r="F81" s="731">
        <v>99.5</v>
      </c>
      <c r="G81" s="731">
        <f t="shared" si="6"/>
        <v>0</v>
      </c>
      <c r="H81" s="471" t="s">
        <v>75</v>
      </c>
    </row>
    <row r="82" spans="1:8" x14ac:dyDescent="0.25">
      <c r="A82" s="471">
        <v>33</v>
      </c>
      <c r="B82" s="704" t="s">
        <v>3640</v>
      </c>
      <c r="C82" s="730">
        <v>40918</v>
      </c>
      <c r="D82" s="723" t="s">
        <v>2076</v>
      </c>
      <c r="E82" s="731">
        <v>390</v>
      </c>
      <c r="F82" s="731">
        <v>390</v>
      </c>
      <c r="G82" s="731">
        <f t="shared" si="6"/>
        <v>0</v>
      </c>
      <c r="H82" s="471" t="s">
        <v>75</v>
      </c>
    </row>
    <row r="83" spans="1:8" ht="45" x14ac:dyDescent="0.25">
      <c r="A83" s="471">
        <v>34</v>
      </c>
      <c r="B83" s="704" t="s">
        <v>3653</v>
      </c>
      <c r="C83" s="730">
        <v>40918</v>
      </c>
      <c r="D83" s="723" t="s">
        <v>2076</v>
      </c>
      <c r="E83" s="731">
        <v>73.400000000000006</v>
      </c>
      <c r="F83" s="731">
        <v>73.400000000000006</v>
      </c>
      <c r="G83" s="731">
        <f t="shared" si="6"/>
        <v>0</v>
      </c>
      <c r="H83" s="471" t="s">
        <v>75</v>
      </c>
    </row>
    <row r="84" spans="1:8" ht="30" x14ac:dyDescent="0.25">
      <c r="A84" s="471">
        <v>35</v>
      </c>
      <c r="B84" s="704" t="s">
        <v>3654</v>
      </c>
      <c r="C84" s="730">
        <v>40918</v>
      </c>
      <c r="D84" s="723" t="s">
        <v>2076</v>
      </c>
      <c r="E84" s="731">
        <v>81.599999999999994</v>
      </c>
      <c r="F84" s="731">
        <v>81.599999999999994</v>
      </c>
      <c r="G84" s="731">
        <f t="shared" si="6"/>
        <v>0</v>
      </c>
      <c r="H84" s="471" t="s">
        <v>75</v>
      </c>
    </row>
    <row r="85" spans="1:8" x14ac:dyDescent="0.25">
      <c r="A85" s="471">
        <v>36</v>
      </c>
      <c r="B85" s="704" t="s">
        <v>3639</v>
      </c>
      <c r="C85" s="730">
        <v>40918</v>
      </c>
      <c r="D85" s="723" t="s">
        <v>2076</v>
      </c>
      <c r="E85" s="731">
        <v>69.400000000000006</v>
      </c>
      <c r="F85" s="731">
        <v>69.400000000000006</v>
      </c>
      <c r="G85" s="731">
        <f t="shared" si="6"/>
        <v>0</v>
      </c>
      <c r="H85" s="471" t="s">
        <v>75</v>
      </c>
    </row>
    <row r="86" spans="1:8" ht="30" x14ac:dyDescent="0.25">
      <c r="A86" s="471">
        <v>37</v>
      </c>
      <c r="B86" s="704" t="s">
        <v>3655</v>
      </c>
      <c r="C86" s="730">
        <v>40918</v>
      </c>
      <c r="D86" s="723" t="s">
        <v>2076</v>
      </c>
      <c r="E86" s="731">
        <v>92.4</v>
      </c>
      <c r="F86" s="731">
        <v>92.4</v>
      </c>
      <c r="G86" s="731">
        <f t="shared" si="6"/>
        <v>0</v>
      </c>
      <c r="H86" s="471" t="s">
        <v>75</v>
      </c>
    </row>
    <row r="87" spans="1:8" ht="30" x14ac:dyDescent="0.25">
      <c r="A87" s="471">
        <v>38</v>
      </c>
      <c r="B87" s="704" t="s">
        <v>3655</v>
      </c>
      <c r="C87" s="730">
        <v>40918</v>
      </c>
      <c r="D87" s="723" t="s">
        <v>2076</v>
      </c>
      <c r="E87" s="731">
        <v>99.9</v>
      </c>
      <c r="F87" s="731">
        <v>99.9</v>
      </c>
      <c r="G87" s="731">
        <f t="shared" si="6"/>
        <v>0</v>
      </c>
      <c r="H87" s="471" t="s">
        <v>75</v>
      </c>
    </row>
    <row r="88" spans="1:8" ht="30" x14ac:dyDescent="0.25">
      <c r="A88" s="471">
        <v>39</v>
      </c>
      <c r="B88" s="704" t="s">
        <v>3655</v>
      </c>
      <c r="C88" s="730">
        <v>40918</v>
      </c>
      <c r="D88" s="723" t="s">
        <v>2076</v>
      </c>
      <c r="E88" s="731">
        <v>57.5</v>
      </c>
      <c r="F88" s="731">
        <v>57.5</v>
      </c>
      <c r="G88" s="731">
        <f t="shared" si="6"/>
        <v>0</v>
      </c>
      <c r="H88" s="471" t="s">
        <v>75</v>
      </c>
    </row>
    <row r="89" spans="1:8" ht="30" x14ac:dyDescent="0.25">
      <c r="A89" s="471">
        <v>40</v>
      </c>
      <c r="B89" s="704" t="s">
        <v>3655</v>
      </c>
      <c r="C89" s="730">
        <v>40918</v>
      </c>
      <c r="D89" s="723" t="s">
        <v>2076</v>
      </c>
      <c r="E89" s="731">
        <v>57.5</v>
      </c>
      <c r="F89" s="731">
        <v>57.5</v>
      </c>
      <c r="G89" s="731">
        <f t="shared" si="6"/>
        <v>0</v>
      </c>
      <c r="H89" s="471" t="s">
        <v>75</v>
      </c>
    </row>
    <row r="90" spans="1:8" ht="39" customHeight="1" x14ac:dyDescent="0.25">
      <c r="A90" s="471">
        <v>41</v>
      </c>
      <c r="B90" s="704" t="s">
        <v>3656</v>
      </c>
      <c r="C90" s="730">
        <v>40918</v>
      </c>
      <c r="D90" s="723" t="s">
        <v>2076</v>
      </c>
      <c r="E90" s="731">
        <v>98</v>
      </c>
      <c r="F90" s="731">
        <v>98</v>
      </c>
      <c r="G90" s="731">
        <f t="shared" si="6"/>
        <v>0</v>
      </c>
      <c r="H90" s="471" t="s">
        <v>75</v>
      </c>
    </row>
    <row r="91" spans="1:8" x14ac:dyDescent="0.25">
      <c r="A91" s="471">
        <v>42</v>
      </c>
      <c r="B91" s="704" t="s">
        <v>3657</v>
      </c>
      <c r="C91" s="730">
        <v>40918</v>
      </c>
      <c r="D91" s="723" t="s">
        <v>2076</v>
      </c>
      <c r="E91" s="731">
        <v>104.8</v>
      </c>
      <c r="F91" s="731">
        <v>104.8</v>
      </c>
      <c r="G91" s="731">
        <f t="shared" si="6"/>
        <v>0</v>
      </c>
      <c r="H91" s="471" t="s">
        <v>75</v>
      </c>
    </row>
    <row r="92" spans="1:8" x14ac:dyDescent="0.25">
      <c r="A92" s="471">
        <v>43</v>
      </c>
      <c r="B92" s="704" t="s">
        <v>3658</v>
      </c>
      <c r="C92" s="730">
        <v>40918</v>
      </c>
      <c r="D92" s="723" t="s">
        <v>2076</v>
      </c>
      <c r="E92" s="731">
        <v>190</v>
      </c>
      <c r="F92" s="731">
        <v>190</v>
      </c>
      <c r="G92" s="731">
        <f t="shared" si="6"/>
        <v>0</v>
      </c>
      <c r="H92" s="471" t="s">
        <v>75</v>
      </c>
    </row>
    <row r="93" spans="1:8" ht="30.75" customHeight="1" x14ac:dyDescent="0.25">
      <c r="A93" s="471">
        <v>44</v>
      </c>
      <c r="B93" s="704" t="s">
        <v>3659</v>
      </c>
      <c r="C93" s="730">
        <v>40918</v>
      </c>
      <c r="D93" s="723" t="s">
        <v>2076</v>
      </c>
      <c r="E93" s="731">
        <v>62.2</v>
      </c>
      <c r="F93" s="731">
        <v>62.2</v>
      </c>
      <c r="G93" s="731">
        <f t="shared" si="6"/>
        <v>0</v>
      </c>
      <c r="H93" s="471" t="s">
        <v>75</v>
      </c>
    </row>
    <row r="94" spans="1:8" x14ac:dyDescent="0.25">
      <c r="A94" s="471">
        <v>45</v>
      </c>
      <c r="B94" s="704" t="s">
        <v>367</v>
      </c>
      <c r="C94" s="730">
        <v>40918</v>
      </c>
      <c r="D94" s="723" t="s">
        <v>2076</v>
      </c>
      <c r="E94" s="731">
        <v>73.5</v>
      </c>
      <c r="F94" s="731">
        <v>73.5</v>
      </c>
      <c r="G94" s="731">
        <f t="shared" si="6"/>
        <v>0</v>
      </c>
      <c r="H94" s="471" t="s">
        <v>75</v>
      </c>
    </row>
    <row r="95" spans="1:8" x14ac:dyDescent="0.25">
      <c r="A95" s="471">
        <v>46</v>
      </c>
      <c r="B95" s="704" t="s">
        <v>367</v>
      </c>
      <c r="C95" s="730">
        <v>40918</v>
      </c>
      <c r="D95" s="723" t="s">
        <v>2076</v>
      </c>
      <c r="E95" s="731">
        <v>57.5</v>
      </c>
      <c r="F95" s="731">
        <v>57.5</v>
      </c>
      <c r="G95" s="731">
        <f t="shared" si="6"/>
        <v>0</v>
      </c>
      <c r="H95" s="471" t="s">
        <v>75</v>
      </c>
    </row>
    <row r="96" spans="1:8" ht="30" x14ac:dyDescent="0.25">
      <c r="A96" s="471">
        <v>47</v>
      </c>
      <c r="B96" s="704" t="s">
        <v>3660</v>
      </c>
      <c r="C96" s="730">
        <v>40918</v>
      </c>
      <c r="D96" s="723" t="s">
        <v>2076</v>
      </c>
      <c r="E96" s="731">
        <v>77.400000000000006</v>
      </c>
      <c r="F96" s="731">
        <v>77.400000000000006</v>
      </c>
      <c r="G96" s="731">
        <f t="shared" si="6"/>
        <v>0</v>
      </c>
      <c r="H96" s="471" t="s">
        <v>75</v>
      </c>
    </row>
    <row r="97" spans="1:9" x14ac:dyDescent="0.25">
      <c r="A97" s="471">
        <v>48</v>
      </c>
      <c r="B97" s="704" t="s">
        <v>3661</v>
      </c>
      <c r="C97" s="730">
        <v>40918</v>
      </c>
      <c r="D97" s="723" t="s">
        <v>2076</v>
      </c>
      <c r="E97" s="731">
        <v>75.900000000000006</v>
      </c>
      <c r="F97" s="731">
        <v>75.900000000000006</v>
      </c>
      <c r="G97" s="731">
        <f t="shared" si="6"/>
        <v>0</v>
      </c>
      <c r="H97" s="471" t="s">
        <v>75</v>
      </c>
    </row>
    <row r="98" spans="1:9" x14ac:dyDescent="0.25">
      <c r="A98" s="471">
        <v>49</v>
      </c>
      <c r="B98" s="704" t="s">
        <v>3662</v>
      </c>
      <c r="C98" s="730">
        <v>40918</v>
      </c>
      <c r="D98" s="723" t="s">
        <v>2076</v>
      </c>
      <c r="E98" s="731">
        <v>101.9</v>
      </c>
      <c r="F98" s="731">
        <v>101.9</v>
      </c>
      <c r="G98" s="731">
        <f t="shared" si="6"/>
        <v>0</v>
      </c>
      <c r="H98" s="471" t="s">
        <v>75</v>
      </c>
    </row>
    <row r="99" spans="1:9" x14ac:dyDescent="0.25">
      <c r="A99" s="471">
        <v>50</v>
      </c>
      <c r="B99" s="704" t="s">
        <v>2597</v>
      </c>
      <c r="C99" s="730">
        <v>40918</v>
      </c>
      <c r="D99" s="723" t="s">
        <v>2076</v>
      </c>
      <c r="E99" s="731">
        <v>75.900000000000006</v>
      </c>
      <c r="F99" s="731">
        <v>75.900000000000006</v>
      </c>
      <c r="G99" s="731">
        <f t="shared" si="6"/>
        <v>0</v>
      </c>
      <c r="H99" s="471" t="s">
        <v>75</v>
      </c>
    </row>
    <row r="100" spans="1:9" x14ac:dyDescent="0.25">
      <c r="A100" s="471">
        <v>51</v>
      </c>
      <c r="B100" s="704" t="s">
        <v>3663</v>
      </c>
      <c r="C100" s="730">
        <v>40918</v>
      </c>
      <c r="D100" s="723" t="s">
        <v>2076</v>
      </c>
      <c r="E100" s="731">
        <v>56.3</v>
      </c>
      <c r="F100" s="731">
        <v>56.3</v>
      </c>
      <c r="G100" s="731">
        <f t="shared" si="6"/>
        <v>0</v>
      </c>
      <c r="H100" s="471" t="s">
        <v>75</v>
      </c>
      <c r="I100" s="696"/>
    </row>
    <row r="101" spans="1:9" x14ac:dyDescent="0.25">
      <c r="A101" s="471">
        <v>52</v>
      </c>
      <c r="B101" s="704" t="s">
        <v>3664</v>
      </c>
      <c r="C101" s="730">
        <v>40918</v>
      </c>
      <c r="D101" s="723" t="s">
        <v>2076</v>
      </c>
      <c r="E101" s="731">
        <v>127.3</v>
      </c>
      <c r="F101" s="731">
        <v>127.3</v>
      </c>
      <c r="G101" s="731">
        <f t="shared" si="6"/>
        <v>0</v>
      </c>
      <c r="H101" s="471" t="s">
        <v>75</v>
      </c>
    </row>
    <row r="102" spans="1:9" x14ac:dyDescent="0.25">
      <c r="A102" s="471">
        <v>53</v>
      </c>
      <c r="B102" s="704" t="s">
        <v>3665</v>
      </c>
      <c r="C102" s="730">
        <v>40918</v>
      </c>
      <c r="D102" s="723" t="s">
        <v>2076</v>
      </c>
      <c r="E102" s="731">
        <v>154.4</v>
      </c>
      <c r="F102" s="731">
        <v>154.4</v>
      </c>
      <c r="G102" s="731">
        <f t="shared" si="6"/>
        <v>0</v>
      </c>
      <c r="H102" s="471" t="s">
        <v>75</v>
      </c>
    </row>
    <row r="103" spans="1:9" x14ac:dyDescent="0.25">
      <c r="A103" s="471">
        <v>54</v>
      </c>
      <c r="B103" s="704" t="s">
        <v>3640</v>
      </c>
      <c r="C103" s="730">
        <v>40918</v>
      </c>
      <c r="D103" s="723" t="s">
        <v>2076</v>
      </c>
      <c r="E103" s="731">
        <v>140</v>
      </c>
      <c r="F103" s="731">
        <v>140</v>
      </c>
      <c r="G103" s="731">
        <f t="shared" si="6"/>
        <v>0</v>
      </c>
      <c r="H103" s="471" t="s">
        <v>75</v>
      </c>
    </row>
    <row r="104" spans="1:9" x14ac:dyDescent="0.25">
      <c r="A104" s="471">
        <v>55</v>
      </c>
      <c r="B104" s="704" t="s">
        <v>3666</v>
      </c>
      <c r="C104" s="730">
        <v>40918</v>
      </c>
      <c r="D104" s="723" t="s">
        <v>2076</v>
      </c>
      <c r="E104" s="731">
        <v>60</v>
      </c>
      <c r="F104" s="731">
        <v>60</v>
      </c>
      <c r="G104" s="731">
        <f t="shared" si="6"/>
        <v>0</v>
      </c>
      <c r="H104" s="471" t="s">
        <v>75</v>
      </c>
    </row>
    <row r="105" spans="1:9" ht="30" x14ac:dyDescent="0.25">
      <c r="A105" s="471">
        <v>56</v>
      </c>
      <c r="B105" s="704" t="s">
        <v>3644</v>
      </c>
      <c r="C105" s="730">
        <v>40918</v>
      </c>
      <c r="D105" s="723" t="s">
        <v>2076</v>
      </c>
      <c r="E105" s="731">
        <v>129.80000000000001</v>
      </c>
      <c r="F105" s="731">
        <v>129.80000000000001</v>
      </c>
      <c r="G105" s="731">
        <f t="shared" si="6"/>
        <v>0</v>
      </c>
      <c r="H105" s="471" t="s">
        <v>75</v>
      </c>
    </row>
    <row r="106" spans="1:9" ht="30" x14ac:dyDescent="0.25">
      <c r="A106" s="471">
        <v>57</v>
      </c>
      <c r="B106" s="704" t="s">
        <v>3643</v>
      </c>
      <c r="C106" s="730">
        <v>40918</v>
      </c>
      <c r="D106" s="723" t="s">
        <v>2076</v>
      </c>
      <c r="E106" s="731">
        <v>131.5</v>
      </c>
      <c r="F106" s="731">
        <v>131.5</v>
      </c>
      <c r="G106" s="731">
        <f t="shared" si="6"/>
        <v>0</v>
      </c>
      <c r="H106" s="471" t="s">
        <v>75</v>
      </c>
    </row>
    <row r="107" spans="1:9" x14ac:dyDescent="0.25">
      <c r="A107" s="471">
        <v>58</v>
      </c>
      <c r="B107" s="704" t="s">
        <v>3667</v>
      </c>
      <c r="C107" s="730">
        <v>40918</v>
      </c>
      <c r="D107" s="723" t="s">
        <v>2076</v>
      </c>
      <c r="E107" s="731">
        <v>693</v>
      </c>
      <c r="F107" s="731">
        <v>693</v>
      </c>
      <c r="G107" s="731">
        <f t="shared" si="6"/>
        <v>0</v>
      </c>
      <c r="H107" s="471" t="s">
        <v>75</v>
      </c>
    </row>
    <row r="108" spans="1:9" ht="30" x14ac:dyDescent="0.25">
      <c r="A108" s="471">
        <v>59</v>
      </c>
      <c r="B108" s="704" t="s">
        <v>3668</v>
      </c>
      <c r="C108" s="730">
        <v>40918</v>
      </c>
      <c r="D108" s="723" t="s">
        <v>2076</v>
      </c>
      <c r="E108" s="731">
        <v>57.3</v>
      </c>
      <c r="F108" s="731">
        <v>57.3</v>
      </c>
      <c r="G108" s="731">
        <f t="shared" si="6"/>
        <v>0</v>
      </c>
      <c r="H108" s="471" t="s">
        <v>75</v>
      </c>
    </row>
    <row r="109" spans="1:9" x14ac:dyDescent="0.25">
      <c r="A109" s="471">
        <v>60</v>
      </c>
      <c r="B109" s="704" t="s">
        <v>3639</v>
      </c>
      <c r="C109" s="730">
        <v>40918</v>
      </c>
      <c r="D109" s="723" t="s">
        <v>2076</v>
      </c>
      <c r="E109" s="731">
        <v>69.400000000000006</v>
      </c>
      <c r="F109" s="731">
        <v>69.400000000000006</v>
      </c>
      <c r="G109" s="731">
        <f t="shared" si="6"/>
        <v>0</v>
      </c>
      <c r="H109" s="471" t="s">
        <v>75</v>
      </c>
    </row>
    <row r="110" spans="1:9" x14ac:dyDescent="0.25">
      <c r="A110" s="471">
        <v>61</v>
      </c>
      <c r="B110" s="704" t="s">
        <v>3669</v>
      </c>
      <c r="C110" s="730">
        <v>40918</v>
      </c>
      <c r="D110" s="723" t="s">
        <v>2076</v>
      </c>
      <c r="E110" s="731">
        <v>74.3</v>
      </c>
      <c r="F110" s="731">
        <v>74.3</v>
      </c>
      <c r="G110" s="731">
        <f t="shared" si="6"/>
        <v>0</v>
      </c>
      <c r="H110" s="471" t="s">
        <v>75</v>
      </c>
    </row>
    <row r="111" spans="1:9" x14ac:dyDescent="0.25">
      <c r="A111" s="471">
        <v>62</v>
      </c>
      <c r="B111" s="704" t="s">
        <v>3640</v>
      </c>
      <c r="C111" s="730">
        <v>40918</v>
      </c>
      <c r="D111" s="723" t="s">
        <v>2076</v>
      </c>
      <c r="E111" s="731">
        <v>62.1</v>
      </c>
      <c r="F111" s="731">
        <v>62.1</v>
      </c>
      <c r="G111" s="731">
        <f t="shared" si="6"/>
        <v>0</v>
      </c>
      <c r="H111" s="471" t="s">
        <v>75</v>
      </c>
    </row>
    <row r="112" spans="1:9" x14ac:dyDescent="0.25">
      <c r="A112" s="471">
        <v>63</v>
      </c>
      <c r="B112" s="704" t="s">
        <v>3670</v>
      </c>
      <c r="C112" s="730">
        <v>40918</v>
      </c>
      <c r="D112" s="723" t="s">
        <v>2076</v>
      </c>
      <c r="E112" s="731">
        <v>93.3</v>
      </c>
      <c r="F112" s="731">
        <v>93.3</v>
      </c>
      <c r="G112" s="731">
        <f t="shared" si="6"/>
        <v>0</v>
      </c>
      <c r="H112" s="471" t="s">
        <v>75</v>
      </c>
    </row>
    <row r="113" spans="1:8" x14ac:dyDescent="0.25">
      <c r="A113" s="471">
        <v>64</v>
      </c>
      <c r="B113" s="704" t="s">
        <v>3671</v>
      </c>
      <c r="C113" s="730">
        <v>40918</v>
      </c>
      <c r="D113" s="723" t="s">
        <v>2076</v>
      </c>
      <c r="E113" s="731">
        <v>90.4</v>
      </c>
      <c r="F113" s="731">
        <v>90.4</v>
      </c>
      <c r="G113" s="731">
        <f t="shared" si="6"/>
        <v>0</v>
      </c>
      <c r="H113" s="471" t="s">
        <v>75</v>
      </c>
    </row>
    <row r="114" spans="1:8" x14ac:dyDescent="0.25">
      <c r="A114" s="471">
        <v>65</v>
      </c>
      <c r="B114" s="704" t="s">
        <v>3672</v>
      </c>
      <c r="C114" s="730">
        <v>40918</v>
      </c>
      <c r="D114" s="723" t="s">
        <v>2076</v>
      </c>
      <c r="E114" s="731">
        <v>159.9</v>
      </c>
      <c r="F114" s="731">
        <v>159.9</v>
      </c>
      <c r="G114" s="731">
        <f t="shared" ref="G114:G177" si="7">E114-F114</f>
        <v>0</v>
      </c>
      <c r="H114" s="471" t="s">
        <v>75</v>
      </c>
    </row>
    <row r="115" spans="1:8" ht="30" x14ac:dyDescent="0.25">
      <c r="A115" s="471">
        <v>66</v>
      </c>
      <c r="B115" s="704" t="s">
        <v>3655</v>
      </c>
      <c r="C115" s="730">
        <v>40918</v>
      </c>
      <c r="D115" s="723" t="s">
        <v>2076</v>
      </c>
      <c r="E115" s="731">
        <v>57.5</v>
      </c>
      <c r="F115" s="731">
        <v>57.5</v>
      </c>
      <c r="G115" s="731">
        <f t="shared" si="7"/>
        <v>0</v>
      </c>
      <c r="H115" s="471" t="s">
        <v>75</v>
      </c>
    </row>
    <row r="116" spans="1:8" ht="30" x14ac:dyDescent="0.25">
      <c r="A116" s="471">
        <v>67</v>
      </c>
      <c r="B116" s="704" t="s">
        <v>3655</v>
      </c>
      <c r="C116" s="730">
        <v>40918</v>
      </c>
      <c r="D116" s="723" t="s">
        <v>2076</v>
      </c>
      <c r="E116" s="731">
        <v>57.5</v>
      </c>
      <c r="F116" s="731">
        <v>57.5</v>
      </c>
      <c r="G116" s="731">
        <f t="shared" si="7"/>
        <v>0</v>
      </c>
      <c r="H116" s="471" t="s">
        <v>75</v>
      </c>
    </row>
    <row r="117" spans="1:8" x14ac:dyDescent="0.25">
      <c r="A117" s="471">
        <v>68</v>
      </c>
      <c r="B117" s="704" t="s">
        <v>3673</v>
      </c>
      <c r="C117" s="730">
        <v>40918</v>
      </c>
      <c r="D117" s="723" t="s">
        <v>2076</v>
      </c>
      <c r="E117" s="731">
        <v>63.5</v>
      </c>
      <c r="F117" s="731">
        <v>63.5</v>
      </c>
      <c r="G117" s="731">
        <f t="shared" si="7"/>
        <v>0</v>
      </c>
      <c r="H117" s="471" t="s">
        <v>75</v>
      </c>
    </row>
    <row r="118" spans="1:8" x14ac:dyDescent="0.25">
      <c r="A118" s="471">
        <v>69</v>
      </c>
      <c r="B118" s="704" t="s">
        <v>3674</v>
      </c>
      <c r="C118" s="730">
        <v>40918</v>
      </c>
      <c r="D118" s="723" t="s">
        <v>2076</v>
      </c>
      <c r="E118" s="731">
        <v>132.80000000000001</v>
      </c>
      <c r="F118" s="731">
        <v>132.80000000000001</v>
      </c>
      <c r="G118" s="731">
        <f t="shared" si="7"/>
        <v>0</v>
      </c>
      <c r="H118" s="471" t="s">
        <v>75</v>
      </c>
    </row>
    <row r="119" spans="1:8" x14ac:dyDescent="0.25">
      <c r="A119" s="471">
        <v>70</v>
      </c>
      <c r="B119" s="704" t="s">
        <v>3639</v>
      </c>
      <c r="C119" s="730">
        <v>40918</v>
      </c>
      <c r="D119" s="723" t="s">
        <v>2076</v>
      </c>
      <c r="E119" s="731">
        <v>67.599999999999994</v>
      </c>
      <c r="F119" s="731">
        <v>67.599999999999994</v>
      </c>
      <c r="G119" s="731">
        <f t="shared" si="7"/>
        <v>0</v>
      </c>
      <c r="H119" s="471" t="s">
        <v>75</v>
      </c>
    </row>
    <row r="120" spans="1:8" x14ac:dyDescent="0.25">
      <c r="A120" s="471">
        <v>71</v>
      </c>
      <c r="B120" s="704" t="s">
        <v>367</v>
      </c>
      <c r="C120" s="730">
        <v>40918</v>
      </c>
      <c r="D120" s="723" t="s">
        <v>2076</v>
      </c>
      <c r="E120" s="731">
        <v>74.7</v>
      </c>
      <c r="F120" s="731">
        <v>74.7</v>
      </c>
      <c r="G120" s="731">
        <f t="shared" si="7"/>
        <v>0</v>
      </c>
      <c r="H120" s="471" t="s">
        <v>75</v>
      </c>
    </row>
    <row r="121" spans="1:8" ht="30" x14ac:dyDescent="0.25">
      <c r="A121" s="471">
        <v>72</v>
      </c>
      <c r="B121" s="704" t="s">
        <v>3675</v>
      </c>
      <c r="C121" s="730">
        <v>41093</v>
      </c>
      <c r="D121" s="723" t="s">
        <v>2076</v>
      </c>
      <c r="E121" s="731">
        <v>66.2</v>
      </c>
      <c r="F121" s="731">
        <v>66.2</v>
      </c>
      <c r="G121" s="731">
        <f t="shared" si="7"/>
        <v>0</v>
      </c>
      <c r="H121" s="471" t="s">
        <v>75</v>
      </c>
    </row>
    <row r="122" spans="1:8" x14ac:dyDescent="0.25">
      <c r="A122" s="471">
        <v>73</v>
      </c>
      <c r="B122" s="704" t="s">
        <v>3676</v>
      </c>
      <c r="C122" s="730">
        <v>41208</v>
      </c>
      <c r="D122" s="723" t="s">
        <v>2076</v>
      </c>
      <c r="E122" s="731">
        <v>140</v>
      </c>
      <c r="F122" s="731">
        <v>140</v>
      </c>
      <c r="G122" s="731">
        <f t="shared" si="7"/>
        <v>0</v>
      </c>
      <c r="H122" s="471" t="s">
        <v>75</v>
      </c>
    </row>
    <row r="123" spans="1:8" x14ac:dyDescent="0.25">
      <c r="A123" s="471">
        <v>74</v>
      </c>
      <c r="B123" s="704" t="s">
        <v>3677</v>
      </c>
      <c r="C123" s="730">
        <v>41208</v>
      </c>
      <c r="D123" s="723" t="s">
        <v>2076</v>
      </c>
      <c r="E123" s="731">
        <v>93</v>
      </c>
      <c r="F123" s="731">
        <v>93</v>
      </c>
      <c r="G123" s="731">
        <f t="shared" si="7"/>
        <v>0</v>
      </c>
      <c r="H123" s="471" t="s">
        <v>75</v>
      </c>
    </row>
    <row r="124" spans="1:8" x14ac:dyDescent="0.25">
      <c r="A124" s="471">
        <v>75</v>
      </c>
      <c r="B124" s="704" t="s">
        <v>3678</v>
      </c>
      <c r="C124" s="730">
        <v>41244</v>
      </c>
      <c r="D124" s="723" t="s">
        <v>2076</v>
      </c>
      <c r="E124" s="731">
        <v>100.5</v>
      </c>
      <c r="F124" s="731">
        <v>100.5</v>
      </c>
      <c r="G124" s="731">
        <f t="shared" si="7"/>
        <v>0</v>
      </c>
      <c r="H124" s="471" t="s">
        <v>75</v>
      </c>
    </row>
    <row r="125" spans="1:8" x14ac:dyDescent="0.25">
      <c r="A125" s="471">
        <v>76</v>
      </c>
      <c r="B125" s="704" t="s">
        <v>3678</v>
      </c>
      <c r="C125" s="730">
        <v>41244</v>
      </c>
      <c r="D125" s="723" t="s">
        <v>2076</v>
      </c>
      <c r="E125" s="731">
        <v>100.5</v>
      </c>
      <c r="F125" s="731">
        <v>100.5</v>
      </c>
      <c r="G125" s="731">
        <f t="shared" si="7"/>
        <v>0</v>
      </c>
      <c r="H125" s="471" t="s">
        <v>75</v>
      </c>
    </row>
    <row r="126" spans="1:8" x14ac:dyDescent="0.25">
      <c r="A126" s="471">
        <v>77</v>
      </c>
      <c r="B126" s="704" t="s">
        <v>3678</v>
      </c>
      <c r="C126" s="730">
        <v>41244</v>
      </c>
      <c r="D126" s="723" t="s">
        <v>2076</v>
      </c>
      <c r="E126" s="731">
        <v>100.5</v>
      </c>
      <c r="F126" s="731">
        <v>100.5</v>
      </c>
      <c r="G126" s="731">
        <f t="shared" si="7"/>
        <v>0</v>
      </c>
      <c r="H126" s="471" t="s">
        <v>75</v>
      </c>
    </row>
    <row r="127" spans="1:8" x14ac:dyDescent="0.25">
      <c r="A127" s="471">
        <v>78</v>
      </c>
      <c r="B127" s="704" t="s">
        <v>3678</v>
      </c>
      <c r="C127" s="730">
        <v>41244</v>
      </c>
      <c r="D127" s="723" t="s">
        <v>2076</v>
      </c>
      <c r="E127" s="731">
        <v>100.5</v>
      </c>
      <c r="F127" s="731">
        <v>100.5</v>
      </c>
      <c r="G127" s="731">
        <f t="shared" si="7"/>
        <v>0</v>
      </c>
      <c r="H127" s="471" t="s">
        <v>75</v>
      </c>
    </row>
    <row r="128" spans="1:8" x14ac:dyDescent="0.25">
      <c r="A128" s="471">
        <v>79</v>
      </c>
      <c r="B128" s="704" t="s">
        <v>3637</v>
      </c>
      <c r="C128" s="730">
        <v>41244</v>
      </c>
      <c r="D128" s="723" t="s">
        <v>2076</v>
      </c>
      <c r="E128" s="731">
        <v>84.1</v>
      </c>
      <c r="F128" s="731">
        <v>84.1</v>
      </c>
      <c r="G128" s="731">
        <f t="shared" si="7"/>
        <v>0</v>
      </c>
      <c r="H128" s="471" t="s">
        <v>75</v>
      </c>
    </row>
    <row r="129" spans="1:8" x14ac:dyDescent="0.25">
      <c r="A129" s="471">
        <v>80</v>
      </c>
      <c r="B129" s="704" t="s">
        <v>3678</v>
      </c>
      <c r="C129" s="730">
        <v>41244</v>
      </c>
      <c r="D129" s="723" t="s">
        <v>2076</v>
      </c>
      <c r="E129" s="731">
        <v>100.5</v>
      </c>
      <c r="F129" s="731">
        <v>100.5</v>
      </c>
      <c r="G129" s="731">
        <f t="shared" si="7"/>
        <v>0</v>
      </c>
      <c r="H129" s="471" t="s">
        <v>75</v>
      </c>
    </row>
    <row r="130" spans="1:8" x14ac:dyDescent="0.25">
      <c r="A130" s="471">
        <v>81</v>
      </c>
      <c r="B130" s="704" t="s">
        <v>3678</v>
      </c>
      <c r="C130" s="730">
        <v>41244</v>
      </c>
      <c r="D130" s="723" t="s">
        <v>2076</v>
      </c>
      <c r="E130" s="731">
        <v>100.5</v>
      </c>
      <c r="F130" s="731">
        <v>100.5</v>
      </c>
      <c r="G130" s="731">
        <f t="shared" si="7"/>
        <v>0</v>
      </c>
      <c r="H130" s="471" t="s">
        <v>75</v>
      </c>
    </row>
    <row r="131" spans="1:8" x14ac:dyDescent="0.25">
      <c r="A131" s="471">
        <v>82</v>
      </c>
      <c r="B131" s="704" t="s">
        <v>3678</v>
      </c>
      <c r="C131" s="730">
        <v>41244</v>
      </c>
      <c r="D131" s="723" t="s">
        <v>2076</v>
      </c>
      <c r="E131" s="731">
        <v>100.5</v>
      </c>
      <c r="F131" s="731">
        <v>100.5</v>
      </c>
      <c r="G131" s="731">
        <f t="shared" si="7"/>
        <v>0</v>
      </c>
      <c r="H131" s="471" t="s">
        <v>75</v>
      </c>
    </row>
    <row r="132" spans="1:8" x14ac:dyDescent="0.25">
      <c r="A132" s="471">
        <v>83</v>
      </c>
      <c r="B132" s="704" t="s">
        <v>3679</v>
      </c>
      <c r="C132" s="730">
        <v>41257</v>
      </c>
      <c r="D132" s="723" t="s">
        <v>2076</v>
      </c>
      <c r="E132" s="731">
        <v>79</v>
      </c>
      <c r="F132" s="731">
        <v>79</v>
      </c>
      <c r="G132" s="731">
        <f t="shared" si="7"/>
        <v>0</v>
      </c>
      <c r="H132" s="471" t="s">
        <v>75</v>
      </c>
    </row>
    <row r="133" spans="1:8" x14ac:dyDescent="0.25">
      <c r="A133" s="471">
        <v>84</v>
      </c>
      <c r="B133" s="704" t="s">
        <v>3680</v>
      </c>
      <c r="C133" s="730">
        <v>41257</v>
      </c>
      <c r="D133" s="723" t="s">
        <v>2076</v>
      </c>
      <c r="E133" s="731">
        <v>60</v>
      </c>
      <c r="F133" s="731">
        <v>60</v>
      </c>
      <c r="G133" s="731">
        <f t="shared" si="7"/>
        <v>0</v>
      </c>
      <c r="H133" s="471" t="s">
        <v>75</v>
      </c>
    </row>
    <row r="134" spans="1:8" x14ac:dyDescent="0.25">
      <c r="A134" s="471">
        <v>85</v>
      </c>
      <c r="B134" s="704" t="s">
        <v>3681</v>
      </c>
      <c r="C134" s="730">
        <v>41275</v>
      </c>
      <c r="D134" s="723" t="s">
        <v>2076</v>
      </c>
      <c r="E134" s="731">
        <v>134.80000000000001</v>
      </c>
      <c r="F134" s="731">
        <v>134.80000000000001</v>
      </c>
      <c r="G134" s="731">
        <f t="shared" si="7"/>
        <v>0</v>
      </c>
      <c r="H134" s="471" t="s">
        <v>75</v>
      </c>
    </row>
    <row r="135" spans="1:8" x14ac:dyDescent="0.25">
      <c r="A135" s="471">
        <v>86</v>
      </c>
      <c r="B135" s="704" t="s">
        <v>3681</v>
      </c>
      <c r="C135" s="730">
        <v>41275</v>
      </c>
      <c r="D135" s="723" t="s">
        <v>2076</v>
      </c>
      <c r="E135" s="731">
        <v>134.80000000000001</v>
      </c>
      <c r="F135" s="731">
        <v>134.80000000000001</v>
      </c>
      <c r="G135" s="731">
        <f t="shared" si="7"/>
        <v>0</v>
      </c>
      <c r="H135" s="471" t="s">
        <v>75</v>
      </c>
    </row>
    <row r="136" spans="1:8" x14ac:dyDescent="0.25">
      <c r="A136" s="471">
        <v>87</v>
      </c>
      <c r="B136" s="704" t="s">
        <v>3682</v>
      </c>
      <c r="C136" s="730">
        <v>41305</v>
      </c>
      <c r="D136" s="723" t="s">
        <v>2076</v>
      </c>
      <c r="E136" s="731">
        <v>53.5</v>
      </c>
      <c r="F136" s="731">
        <v>53.5</v>
      </c>
      <c r="G136" s="731">
        <f t="shared" si="7"/>
        <v>0</v>
      </c>
      <c r="H136" s="471" t="s">
        <v>75</v>
      </c>
    </row>
    <row r="137" spans="1:8" x14ac:dyDescent="0.25">
      <c r="A137" s="471">
        <v>88</v>
      </c>
      <c r="B137" s="704" t="s">
        <v>3683</v>
      </c>
      <c r="C137" s="730">
        <v>41305</v>
      </c>
      <c r="D137" s="723" t="s">
        <v>2076</v>
      </c>
      <c r="E137" s="731">
        <v>67.5</v>
      </c>
      <c r="F137" s="731">
        <v>67.5</v>
      </c>
      <c r="G137" s="731">
        <f t="shared" si="7"/>
        <v>0</v>
      </c>
      <c r="H137" s="471" t="s">
        <v>75</v>
      </c>
    </row>
    <row r="138" spans="1:8" x14ac:dyDescent="0.25">
      <c r="A138" s="471">
        <v>89</v>
      </c>
      <c r="B138" s="704" t="s">
        <v>3684</v>
      </c>
      <c r="C138" s="730">
        <v>41305</v>
      </c>
      <c r="D138" s="723" t="s">
        <v>2076</v>
      </c>
      <c r="E138" s="731">
        <v>56.3</v>
      </c>
      <c r="F138" s="731">
        <v>56.3</v>
      </c>
      <c r="G138" s="731">
        <f t="shared" si="7"/>
        <v>0</v>
      </c>
      <c r="H138" s="471" t="s">
        <v>75</v>
      </c>
    </row>
    <row r="139" spans="1:8" ht="30" x14ac:dyDescent="0.25">
      <c r="A139" s="471">
        <v>90</v>
      </c>
      <c r="B139" s="704" t="s">
        <v>3685</v>
      </c>
      <c r="C139" s="730">
        <v>41305</v>
      </c>
      <c r="D139" s="723" t="s">
        <v>2076</v>
      </c>
      <c r="E139" s="731">
        <v>169.2</v>
      </c>
      <c r="F139" s="731">
        <v>169.2</v>
      </c>
      <c r="G139" s="731">
        <f t="shared" si="7"/>
        <v>0</v>
      </c>
      <c r="H139" s="471" t="s">
        <v>75</v>
      </c>
    </row>
    <row r="140" spans="1:8" x14ac:dyDescent="0.25">
      <c r="A140" s="471">
        <v>91</v>
      </c>
      <c r="B140" s="704" t="s">
        <v>3686</v>
      </c>
      <c r="C140" s="730">
        <v>41305</v>
      </c>
      <c r="D140" s="723" t="s">
        <v>2076</v>
      </c>
      <c r="E140" s="731">
        <v>57</v>
      </c>
      <c r="F140" s="731">
        <v>57</v>
      </c>
      <c r="G140" s="731">
        <f t="shared" si="7"/>
        <v>0</v>
      </c>
      <c r="H140" s="471" t="s">
        <v>75</v>
      </c>
    </row>
    <row r="141" spans="1:8" ht="30" x14ac:dyDescent="0.25">
      <c r="A141" s="471">
        <v>92</v>
      </c>
      <c r="B141" s="704" t="s">
        <v>3648</v>
      </c>
      <c r="C141" s="730">
        <v>41305</v>
      </c>
      <c r="D141" s="723" t="s">
        <v>2076</v>
      </c>
      <c r="E141" s="731">
        <v>164.5</v>
      </c>
      <c r="F141" s="731">
        <v>164.5</v>
      </c>
      <c r="G141" s="731">
        <f t="shared" si="7"/>
        <v>0</v>
      </c>
      <c r="H141" s="471" t="s">
        <v>75</v>
      </c>
    </row>
    <row r="142" spans="1:8" x14ac:dyDescent="0.25">
      <c r="A142" s="471">
        <v>93</v>
      </c>
      <c r="B142" s="704" t="s">
        <v>3687</v>
      </c>
      <c r="C142" s="730">
        <v>41305</v>
      </c>
      <c r="D142" s="723" t="s">
        <v>2076</v>
      </c>
      <c r="E142" s="731">
        <v>70</v>
      </c>
      <c r="F142" s="731">
        <v>70</v>
      </c>
      <c r="G142" s="731">
        <f t="shared" si="7"/>
        <v>0</v>
      </c>
      <c r="H142" s="471" t="s">
        <v>75</v>
      </c>
    </row>
    <row r="143" spans="1:8" ht="30" x14ac:dyDescent="0.25">
      <c r="A143" s="471">
        <v>94</v>
      </c>
      <c r="B143" s="704" t="s">
        <v>3688</v>
      </c>
      <c r="C143" s="730">
        <v>41305</v>
      </c>
      <c r="D143" s="723" t="s">
        <v>2076</v>
      </c>
      <c r="E143" s="731">
        <v>238.2</v>
      </c>
      <c r="F143" s="731">
        <v>238.2</v>
      </c>
      <c r="G143" s="731">
        <f t="shared" si="7"/>
        <v>0</v>
      </c>
      <c r="H143" s="471" t="s">
        <v>75</v>
      </c>
    </row>
    <row r="144" spans="1:8" x14ac:dyDescent="0.25">
      <c r="A144" s="471">
        <v>95</v>
      </c>
      <c r="B144" s="704" t="s">
        <v>367</v>
      </c>
      <c r="C144" s="730">
        <v>41305</v>
      </c>
      <c r="D144" s="723" t="s">
        <v>2076</v>
      </c>
      <c r="E144" s="731">
        <v>63</v>
      </c>
      <c r="F144" s="731">
        <v>63</v>
      </c>
      <c r="G144" s="731">
        <f t="shared" si="7"/>
        <v>0</v>
      </c>
      <c r="H144" s="471" t="s">
        <v>75</v>
      </c>
    </row>
    <row r="145" spans="1:8" x14ac:dyDescent="0.25">
      <c r="A145" s="471">
        <v>96</v>
      </c>
      <c r="B145" s="704" t="s">
        <v>367</v>
      </c>
      <c r="C145" s="730">
        <v>41305</v>
      </c>
      <c r="D145" s="723" t="s">
        <v>2076</v>
      </c>
      <c r="E145" s="731">
        <v>63</v>
      </c>
      <c r="F145" s="731">
        <v>63</v>
      </c>
      <c r="G145" s="731">
        <f t="shared" si="7"/>
        <v>0</v>
      </c>
      <c r="H145" s="471" t="s">
        <v>75</v>
      </c>
    </row>
    <row r="146" spans="1:8" x14ac:dyDescent="0.25">
      <c r="A146" s="471">
        <v>97</v>
      </c>
      <c r="B146" s="704" t="s">
        <v>367</v>
      </c>
      <c r="C146" s="730">
        <v>41305</v>
      </c>
      <c r="D146" s="723" t="s">
        <v>2076</v>
      </c>
      <c r="E146" s="731">
        <v>63</v>
      </c>
      <c r="F146" s="731">
        <v>63</v>
      </c>
      <c r="G146" s="731">
        <f t="shared" si="7"/>
        <v>0</v>
      </c>
      <c r="H146" s="471" t="s">
        <v>75</v>
      </c>
    </row>
    <row r="147" spans="1:8" x14ac:dyDescent="0.25">
      <c r="A147" s="471">
        <v>98</v>
      </c>
      <c r="B147" s="704" t="s">
        <v>3682</v>
      </c>
      <c r="C147" s="730">
        <v>41305</v>
      </c>
      <c r="D147" s="723" t="s">
        <v>2076</v>
      </c>
      <c r="E147" s="731">
        <v>53.5</v>
      </c>
      <c r="F147" s="731">
        <v>53.5</v>
      </c>
      <c r="G147" s="731">
        <f t="shared" si="7"/>
        <v>0</v>
      </c>
      <c r="H147" s="471" t="s">
        <v>75</v>
      </c>
    </row>
    <row r="148" spans="1:8" x14ac:dyDescent="0.25">
      <c r="A148" s="471">
        <v>99</v>
      </c>
      <c r="B148" s="704" t="s">
        <v>3659</v>
      </c>
      <c r="C148" s="730">
        <v>41305</v>
      </c>
      <c r="D148" s="723" t="s">
        <v>2076</v>
      </c>
      <c r="E148" s="731">
        <v>83.9</v>
      </c>
      <c r="F148" s="731">
        <v>83.9</v>
      </c>
      <c r="G148" s="731">
        <f t="shared" si="7"/>
        <v>0</v>
      </c>
      <c r="H148" s="471" t="s">
        <v>75</v>
      </c>
    </row>
    <row r="149" spans="1:8" ht="30" x14ac:dyDescent="0.25">
      <c r="A149" s="471">
        <v>100</v>
      </c>
      <c r="B149" s="704" t="s">
        <v>3689</v>
      </c>
      <c r="C149" s="730">
        <v>41428</v>
      </c>
      <c r="D149" s="723" t="s">
        <v>2076</v>
      </c>
      <c r="E149" s="731">
        <v>144</v>
      </c>
      <c r="F149" s="731">
        <v>144</v>
      </c>
      <c r="G149" s="731">
        <f t="shared" si="7"/>
        <v>0</v>
      </c>
      <c r="H149" s="471" t="s">
        <v>75</v>
      </c>
    </row>
    <row r="150" spans="1:8" ht="30" x14ac:dyDescent="0.25">
      <c r="A150" s="471">
        <v>101</v>
      </c>
      <c r="B150" s="704" t="s">
        <v>3690</v>
      </c>
      <c r="C150" s="730">
        <v>41517</v>
      </c>
      <c r="D150" s="723" t="s">
        <v>2076</v>
      </c>
      <c r="E150" s="731">
        <v>60</v>
      </c>
      <c r="F150" s="731">
        <v>60</v>
      </c>
      <c r="G150" s="731">
        <f t="shared" si="7"/>
        <v>0</v>
      </c>
      <c r="H150" s="471" t="s">
        <v>75</v>
      </c>
    </row>
    <row r="151" spans="1:8" x14ac:dyDescent="0.25">
      <c r="A151" s="471">
        <v>102</v>
      </c>
      <c r="B151" s="704" t="s">
        <v>3691</v>
      </c>
      <c r="C151" s="730">
        <v>41631</v>
      </c>
      <c r="D151" s="723" t="s">
        <v>2076</v>
      </c>
      <c r="E151" s="731">
        <v>110</v>
      </c>
      <c r="F151" s="731">
        <v>110</v>
      </c>
      <c r="G151" s="731">
        <f t="shared" si="7"/>
        <v>0</v>
      </c>
      <c r="H151" s="471" t="s">
        <v>75</v>
      </c>
    </row>
    <row r="152" spans="1:8" ht="30" x14ac:dyDescent="0.25">
      <c r="A152" s="471">
        <v>103</v>
      </c>
      <c r="B152" s="704" t="s">
        <v>3692</v>
      </c>
      <c r="C152" s="730">
        <v>41638</v>
      </c>
      <c r="D152" s="723" t="s">
        <v>2076</v>
      </c>
      <c r="E152" s="731">
        <v>111.8</v>
      </c>
      <c r="F152" s="731">
        <v>111.8</v>
      </c>
      <c r="G152" s="731">
        <f t="shared" si="7"/>
        <v>0</v>
      </c>
      <c r="H152" s="471" t="s">
        <v>75</v>
      </c>
    </row>
    <row r="153" spans="1:8" ht="30" x14ac:dyDescent="0.25">
      <c r="A153" s="471">
        <v>104</v>
      </c>
      <c r="B153" s="704" t="s">
        <v>3693</v>
      </c>
      <c r="C153" s="730">
        <v>41696</v>
      </c>
      <c r="D153" s="723" t="s">
        <v>2076</v>
      </c>
      <c r="E153" s="731">
        <v>140.1</v>
      </c>
      <c r="F153" s="731">
        <v>140.1</v>
      </c>
      <c r="G153" s="731">
        <f t="shared" si="7"/>
        <v>0</v>
      </c>
      <c r="H153" s="471" t="s">
        <v>75</v>
      </c>
    </row>
    <row r="154" spans="1:8" x14ac:dyDescent="0.25">
      <c r="A154" s="471">
        <v>105</v>
      </c>
      <c r="B154" s="704" t="s">
        <v>3694</v>
      </c>
      <c r="C154" s="730">
        <v>41696</v>
      </c>
      <c r="D154" s="723" t="s">
        <v>2076</v>
      </c>
      <c r="E154" s="731">
        <v>443.2</v>
      </c>
      <c r="F154" s="731">
        <v>443.2</v>
      </c>
      <c r="G154" s="731">
        <f t="shared" si="7"/>
        <v>0</v>
      </c>
      <c r="H154" s="471" t="s">
        <v>75</v>
      </c>
    </row>
    <row r="155" spans="1:8" ht="45" customHeight="1" x14ac:dyDescent="0.25">
      <c r="A155" s="471">
        <v>106</v>
      </c>
      <c r="B155" s="704" t="s">
        <v>3695</v>
      </c>
      <c r="C155" s="730">
        <v>41696</v>
      </c>
      <c r="D155" s="723" t="s">
        <v>2076</v>
      </c>
      <c r="E155" s="731">
        <v>104</v>
      </c>
      <c r="F155" s="731">
        <v>66</v>
      </c>
      <c r="G155" s="731">
        <f t="shared" si="7"/>
        <v>38</v>
      </c>
      <c r="H155" s="471" t="s">
        <v>75</v>
      </c>
    </row>
    <row r="156" spans="1:8" ht="30" x14ac:dyDescent="0.25">
      <c r="A156" s="471">
        <v>107</v>
      </c>
      <c r="B156" s="704" t="s">
        <v>3696</v>
      </c>
      <c r="C156" s="730">
        <v>41696</v>
      </c>
      <c r="D156" s="723" t="s">
        <v>2076</v>
      </c>
      <c r="E156" s="731">
        <v>91</v>
      </c>
      <c r="F156" s="731">
        <v>91</v>
      </c>
      <c r="G156" s="731">
        <f t="shared" si="7"/>
        <v>0</v>
      </c>
      <c r="H156" s="471" t="s">
        <v>75</v>
      </c>
    </row>
    <row r="157" spans="1:8" x14ac:dyDescent="0.25">
      <c r="A157" s="471">
        <v>108</v>
      </c>
      <c r="B157" s="704" t="s">
        <v>3697</v>
      </c>
      <c r="C157" s="730">
        <v>41696</v>
      </c>
      <c r="D157" s="723" t="s">
        <v>2076</v>
      </c>
      <c r="E157" s="731">
        <v>58.3</v>
      </c>
      <c r="F157" s="731">
        <v>58.3</v>
      </c>
      <c r="G157" s="731">
        <f t="shared" si="7"/>
        <v>0</v>
      </c>
      <c r="H157" s="471" t="s">
        <v>75</v>
      </c>
    </row>
    <row r="158" spans="1:8" ht="30" x14ac:dyDescent="0.25">
      <c r="A158" s="471">
        <v>109</v>
      </c>
      <c r="B158" s="704" t="s">
        <v>3698</v>
      </c>
      <c r="C158" s="730">
        <v>41698</v>
      </c>
      <c r="D158" s="723" t="s">
        <v>2076</v>
      </c>
      <c r="E158" s="731">
        <v>155.19999999999999</v>
      </c>
      <c r="F158" s="731">
        <v>99.7</v>
      </c>
      <c r="G158" s="731">
        <f t="shared" si="7"/>
        <v>55.499999999999986</v>
      </c>
      <c r="H158" s="471" t="s">
        <v>75</v>
      </c>
    </row>
    <row r="159" spans="1:8" ht="30" x14ac:dyDescent="0.25">
      <c r="A159" s="471">
        <v>110</v>
      </c>
      <c r="B159" s="704" t="s">
        <v>3698</v>
      </c>
      <c r="C159" s="730">
        <v>41698</v>
      </c>
      <c r="D159" s="723" t="s">
        <v>2076</v>
      </c>
      <c r="E159" s="731">
        <v>155.19999999999999</v>
      </c>
      <c r="F159" s="731">
        <v>98.5</v>
      </c>
      <c r="G159" s="731">
        <f t="shared" si="7"/>
        <v>56.699999999999989</v>
      </c>
      <c r="H159" s="471" t="s">
        <v>75</v>
      </c>
    </row>
    <row r="160" spans="1:8" x14ac:dyDescent="0.25">
      <c r="A160" s="471">
        <v>111</v>
      </c>
      <c r="B160" s="704" t="s">
        <v>3699</v>
      </c>
      <c r="C160" s="730">
        <v>41879</v>
      </c>
      <c r="D160" s="723" t="s">
        <v>2076</v>
      </c>
      <c r="E160" s="731">
        <v>109.3</v>
      </c>
      <c r="F160" s="731">
        <v>109.3</v>
      </c>
      <c r="G160" s="731">
        <f t="shared" si="7"/>
        <v>0</v>
      </c>
      <c r="H160" s="471" t="s">
        <v>75</v>
      </c>
    </row>
    <row r="161" spans="1:8" x14ac:dyDescent="0.25">
      <c r="A161" s="471">
        <v>112</v>
      </c>
      <c r="B161" s="704" t="s">
        <v>3673</v>
      </c>
      <c r="C161" s="730">
        <v>41882</v>
      </c>
      <c r="D161" s="723" t="s">
        <v>2076</v>
      </c>
      <c r="E161" s="731">
        <v>50.3</v>
      </c>
      <c r="F161" s="731">
        <v>50.3</v>
      </c>
      <c r="G161" s="731">
        <f t="shared" si="7"/>
        <v>0</v>
      </c>
      <c r="H161" s="471" t="s">
        <v>75</v>
      </c>
    </row>
    <row r="162" spans="1:8" ht="30" x14ac:dyDescent="0.25">
      <c r="A162" s="471">
        <v>113</v>
      </c>
      <c r="B162" s="704" t="s">
        <v>3700</v>
      </c>
      <c r="C162" s="730">
        <v>41907</v>
      </c>
      <c r="D162" s="723" t="s">
        <v>2076</v>
      </c>
      <c r="E162" s="731">
        <v>55</v>
      </c>
      <c r="F162" s="731">
        <v>55</v>
      </c>
      <c r="G162" s="731">
        <f t="shared" si="7"/>
        <v>0</v>
      </c>
      <c r="H162" s="471" t="s">
        <v>75</v>
      </c>
    </row>
    <row r="163" spans="1:8" x14ac:dyDescent="0.25">
      <c r="A163" s="471">
        <v>114</v>
      </c>
      <c r="B163" s="704" t="s">
        <v>162</v>
      </c>
      <c r="C163" s="730">
        <v>41927</v>
      </c>
      <c r="D163" s="723" t="s">
        <v>2076</v>
      </c>
      <c r="E163" s="731">
        <v>111</v>
      </c>
      <c r="F163" s="731">
        <v>74.3</v>
      </c>
      <c r="G163" s="731">
        <f t="shared" si="7"/>
        <v>36.700000000000003</v>
      </c>
      <c r="H163" s="471" t="s">
        <v>75</v>
      </c>
    </row>
    <row r="164" spans="1:8" ht="150" x14ac:dyDescent="0.25">
      <c r="A164" s="471">
        <v>115</v>
      </c>
      <c r="B164" s="704" t="s">
        <v>3701</v>
      </c>
      <c r="C164" s="730">
        <v>41989</v>
      </c>
      <c r="D164" s="723" t="s">
        <v>2076</v>
      </c>
      <c r="E164" s="731">
        <v>218.2</v>
      </c>
      <c r="F164" s="731">
        <v>170.9</v>
      </c>
      <c r="G164" s="731">
        <f t="shared" si="7"/>
        <v>47.299999999999983</v>
      </c>
      <c r="H164" s="471" t="s">
        <v>75</v>
      </c>
    </row>
    <row r="165" spans="1:8" ht="30" x14ac:dyDescent="0.25">
      <c r="A165" s="471">
        <v>116</v>
      </c>
      <c r="B165" s="704" t="s">
        <v>3702</v>
      </c>
      <c r="C165" s="730">
        <v>41989</v>
      </c>
      <c r="D165" s="723" t="s">
        <v>2076</v>
      </c>
      <c r="E165" s="731">
        <v>70.5</v>
      </c>
      <c r="F165" s="731">
        <v>54.8</v>
      </c>
      <c r="G165" s="731">
        <f t="shared" si="7"/>
        <v>15.700000000000003</v>
      </c>
      <c r="H165" s="471" t="s">
        <v>75</v>
      </c>
    </row>
    <row r="166" spans="1:8" x14ac:dyDescent="0.25">
      <c r="A166" s="471">
        <v>117</v>
      </c>
      <c r="B166" s="704" t="s">
        <v>3703</v>
      </c>
      <c r="C166" s="730">
        <v>41989</v>
      </c>
      <c r="D166" s="723" t="s">
        <v>2076</v>
      </c>
      <c r="E166" s="731">
        <v>65.400000000000006</v>
      </c>
      <c r="F166" s="731">
        <v>65.400000000000006</v>
      </c>
      <c r="G166" s="731">
        <f t="shared" si="7"/>
        <v>0</v>
      </c>
      <c r="H166" s="471" t="s">
        <v>75</v>
      </c>
    </row>
    <row r="167" spans="1:8" ht="29.25" customHeight="1" x14ac:dyDescent="0.25">
      <c r="A167" s="471">
        <v>118</v>
      </c>
      <c r="B167" s="704" t="s">
        <v>3704</v>
      </c>
      <c r="C167" s="730">
        <v>41989</v>
      </c>
      <c r="D167" s="723" t="s">
        <v>2076</v>
      </c>
      <c r="E167" s="731">
        <v>59.8</v>
      </c>
      <c r="F167" s="731">
        <v>47</v>
      </c>
      <c r="G167" s="731">
        <f t="shared" si="7"/>
        <v>12.799999999999997</v>
      </c>
      <c r="H167" s="471" t="s">
        <v>75</v>
      </c>
    </row>
    <row r="168" spans="1:8" ht="28.5" customHeight="1" x14ac:dyDescent="0.25">
      <c r="A168" s="471">
        <v>119</v>
      </c>
      <c r="B168" s="704" t="s">
        <v>3705</v>
      </c>
      <c r="C168" s="730">
        <v>41989</v>
      </c>
      <c r="D168" s="723" t="s">
        <v>2076</v>
      </c>
      <c r="E168" s="731">
        <v>360</v>
      </c>
      <c r="F168" s="731">
        <v>360</v>
      </c>
      <c r="G168" s="731">
        <f t="shared" si="7"/>
        <v>0</v>
      </c>
      <c r="H168" s="471" t="s">
        <v>75</v>
      </c>
    </row>
    <row r="169" spans="1:8" ht="45" x14ac:dyDescent="0.25">
      <c r="A169" s="471">
        <v>120</v>
      </c>
      <c r="B169" s="704" t="s">
        <v>3706</v>
      </c>
      <c r="C169" s="730">
        <v>42045</v>
      </c>
      <c r="D169" s="723" t="s">
        <v>2076</v>
      </c>
      <c r="E169" s="731">
        <v>60</v>
      </c>
      <c r="F169" s="731">
        <v>60</v>
      </c>
      <c r="G169" s="731">
        <f t="shared" si="7"/>
        <v>0</v>
      </c>
      <c r="H169" s="471" t="s">
        <v>75</v>
      </c>
    </row>
    <row r="170" spans="1:8" x14ac:dyDescent="0.25">
      <c r="A170" s="471">
        <v>121</v>
      </c>
      <c r="B170" s="704" t="s">
        <v>2929</v>
      </c>
      <c r="C170" s="730">
        <v>42111</v>
      </c>
      <c r="D170" s="723" t="s">
        <v>2076</v>
      </c>
      <c r="E170" s="731">
        <v>50</v>
      </c>
      <c r="F170" s="731">
        <v>50</v>
      </c>
      <c r="G170" s="731">
        <f t="shared" si="7"/>
        <v>0</v>
      </c>
      <c r="H170" s="471" t="s">
        <v>75</v>
      </c>
    </row>
    <row r="171" spans="1:8" x14ac:dyDescent="0.25">
      <c r="A171" s="471">
        <v>122</v>
      </c>
      <c r="B171" s="704" t="s">
        <v>2929</v>
      </c>
      <c r="C171" s="730">
        <v>42111</v>
      </c>
      <c r="D171" s="723" t="s">
        <v>2076</v>
      </c>
      <c r="E171" s="731">
        <v>50</v>
      </c>
      <c r="F171" s="731">
        <v>50</v>
      </c>
      <c r="G171" s="731">
        <f t="shared" si="7"/>
        <v>0</v>
      </c>
      <c r="H171" s="471" t="s">
        <v>75</v>
      </c>
    </row>
    <row r="172" spans="1:8" x14ac:dyDescent="0.25">
      <c r="A172" s="471">
        <v>123</v>
      </c>
      <c r="B172" s="704" t="s">
        <v>2929</v>
      </c>
      <c r="C172" s="730">
        <v>42153</v>
      </c>
      <c r="D172" s="723" t="s">
        <v>2076</v>
      </c>
      <c r="E172" s="731">
        <v>50</v>
      </c>
      <c r="F172" s="731">
        <v>50</v>
      </c>
      <c r="G172" s="731">
        <f t="shared" si="7"/>
        <v>0</v>
      </c>
      <c r="H172" s="471" t="s">
        <v>75</v>
      </c>
    </row>
    <row r="173" spans="1:8" ht="45" x14ac:dyDescent="0.25">
      <c r="A173" s="471">
        <v>124</v>
      </c>
      <c r="B173" s="704" t="s">
        <v>3707</v>
      </c>
      <c r="C173" s="730">
        <v>42247</v>
      </c>
      <c r="D173" s="723" t="s">
        <v>2076</v>
      </c>
      <c r="E173" s="731">
        <v>113.4</v>
      </c>
      <c r="F173" s="731">
        <v>113.4</v>
      </c>
      <c r="G173" s="731">
        <f t="shared" si="7"/>
        <v>0</v>
      </c>
      <c r="H173" s="471" t="s">
        <v>75</v>
      </c>
    </row>
    <row r="174" spans="1:8" ht="45" x14ac:dyDescent="0.25">
      <c r="A174" s="471">
        <v>125</v>
      </c>
      <c r="B174" s="704" t="s">
        <v>3707</v>
      </c>
      <c r="C174" s="730">
        <v>42247</v>
      </c>
      <c r="D174" s="723" t="s">
        <v>2076</v>
      </c>
      <c r="E174" s="731">
        <v>113.4</v>
      </c>
      <c r="F174" s="731">
        <v>113.4</v>
      </c>
      <c r="G174" s="731">
        <f t="shared" si="7"/>
        <v>0</v>
      </c>
      <c r="H174" s="471" t="s">
        <v>75</v>
      </c>
    </row>
    <row r="175" spans="1:8" ht="60" x14ac:dyDescent="0.25">
      <c r="A175" s="471">
        <v>126</v>
      </c>
      <c r="B175" s="704" t="s">
        <v>3708</v>
      </c>
      <c r="C175" s="730">
        <v>42247</v>
      </c>
      <c r="D175" s="723" t="s">
        <v>2076</v>
      </c>
      <c r="E175" s="731">
        <v>69.5</v>
      </c>
      <c r="F175" s="731">
        <v>69.5</v>
      </c>
      <c r="G175" s="731">
        <f t="shared" si="7"/>
        <v>0</v>
      </c>
      <c r="H175" s="471" t="s">
        <v>75</v>
      </c>
    </row>
    <row r="176" spans="1:8" ht="60" x14ac:dyDescent="0.25">
      <c r="A176" s="471">
        <v>127</v>
      </c>
      <c r="B176" s="704" t="s">
        <v>3708</v>
      </c>
      <c r="C176" s="730">
        <v>42247</v>
      </c>
      <c r="D176" s="723" t="s">
        <v>2076</v>
      </c>
      <c r="E176" s="731">
        <v>69.5</v>
      </c>
      <c r="F176" s="731">
        <v>69.5</v>
      </c>
      <c r="G176" s="731">
        <f t="shared" si="7"/>
        <v>0</v>
      </c>
      <c r="H176" s="471" t="s">
        <v>75</v>
      </c>
    </row>
    <row r="177" spans="1:8" x14ac:dyDescent="0.25">
      <c r="A177" s="471">
        <v>128</v>
      </c>
      <c r="B177" s="704" t="s">
        <v>3709</v>
      </c>
      <c r="C177" s="730">
        <v>42248</v>
      </c>
      <c r="D177" s="723" t="s">
        <v>2076</v>
      </c>
      <c r="E177" s="731">
        <v>63</v>
      </c>
      <c r="F177" s="731">
        <v>26.6</v>
      </c>
      <c r="G177" s="731">
        <f t="shared" si="7"/>
        <v>36.4</v>
      </c>
      <c r="H177" s="471" t="s">
        <v>75</v>
      </c>
    </row>
    <row r="178" spans="1:8" x14ac:dyDescent="0.25">
      <c r="A178" s="471">
        <v>129</v>
      </c>
      <c r="B178" s="704" t="s">
        <v>534</v>
      </c>
      <c r="C178" s="730">
        <v>42269</v>
      </c>
      <c r="D178" s="723" t="s">
        <v>2076</v>
      </c>
      <c r="E178" s="731">
        <v>99.9</v>
      </c>
      <c r="F178" s="731">
        <v>90.4</v>
      </c>
      <c r="G178" s="731">
        <f t="shared" ref="G178:G226" si="8">E178-F178</f>
        <v>9.5</v>
      </c>
      <c r="H178" s="471" t="s">
        <v>75</v>
      </c>
    </row>
    <row r="179" spans="1:8" ht="30" x14ac:dyDescent="0.25">
      <c r="A179" s="471">
        <v>130</v>
      </c>
      <c r="B179" s="704" t="s">
        <v>3710</v>
      </c>
      <c r="C179" s="730">
        <v>42285</v>
      </c>
      <c r="D179" s="723" t="s">
        <v>2076</v>
      </c>
      <c r="E179" s="731">
        <v>53.8</v>
      </c>
      <c r="F179" s="731">
        <v>53.8</v>
      </c>
      <c r="G179" s="731">
        <f t="shared" si="8"/>
        <v>0</v>
      </c>
      <c r="H179" s="471" t="s">
        <v>75</v>
      </c>
    </row>
    <row r="180" spans="1:8" ht="30" x14ac:dyDescent="0.25">
      <c r="A180" s="471">
        <v>131</v>
      </c>
      <c r="B180" s="704" t="s">
        <v>3710</v>
      </c>
      <c r="C180" s="730">
        <v>42300</v>
      </c>
      <c r="D180" s="723" t="s">
        <v>2076</v>
      </c>
      <c r="E180" s="731">
        <v>53.8</v>
      </c>
      <c r="F180" s="731">
        <v>53.8</v>
      </c>
      <c r="G180" s="731">
        <f t="shared" si="8"/>
        <v>0</v>
      </c>
      <c r="H180" s="471" t="s">
        <v>75</v>
      </c>
    </row>
    <row r="181" spans="1:8" ht="135" x14ac:dyDescent="0.25">
      <c r="A181" s="471">
        <v>132</v>
      </c>
      <c r="B181" s="704" t="s">
        <v>3711</v>
      </c>
      <c r="C181" s="730">
        <v>42578</v>
      </c>
      <c r="D181" s="723" t="s">
        <v>2076</v>
      </c>
      <c r="E181" s="731">
        <v>72.599999999999994</v>
      </c>
      <c r="F181" s="731">
        <v>72.599999999999994</v>
      </c>
      <c r="G181" s="731">
        <f t="shared" si="8"/>
        <v>0</v>
      </c>
      <c r="H181" s="471" t="s">
        <v>75</v>
      </c>
    </row>
    <row r="182" spans="1:8" ht="135" x14ac:dyDescent="0.25">
      <c r="A182" s="471">
        <v>133</v>
      </c>
      <c r="B182" s="704" t="s">
        <v>3711</v>
      </c>
      <c r="C182" s="730">
        <v>42578</v>
      </c>
      <c r="D182" s="723" t="s">
        <v>2076</v>
      </c>
      <c r="E182" s="731">
        <v>72.599999999999994</v>
      </c>
      <c r="F182" s="731">
        <v>72.599999999999994</v>
      </c>
      <c r="G182" s="731">
        <f t="shared" si="8"/>
        <v>0</v>
      </c>
      <c r="H182" s="471" t="s">
        <v>75</v>
      </c>
    </row>
    <row r="183" spans="1:8" ht="135" x14ac:dyDescent="0.25">
      <c r="A183" s="471">
        <v>134</v>
      </c>
      <c r="B183" s="704" t="s">
        <v>3711</v>
      </c>
      <c r="C183" s="730">
        <v>42578</v>
      </c>
      <c r="D183" s="723" t="s">
        <v>2076</v>
      </c>
      <c r="E183" s="731">
        <v>72.599999999999994</v>
      </c>
      <c r="F183" s="731">
        <v>72.599999999999994</v>
      </c>
      <c r="G183" s="731">
        <f t="shared" si="8"/>
        <v>0</v>
      </c>
      <c r="H183" s="471" t="s">
        <v>75</v>
      </c>
    </row>
    <row r="184" spans="1:8" ht="135" x14ac:dyDescent="0.25">
      <c r="A184" s="471">
        <v>135</v>
      </c>
      <c r="B184" s="704" t="s">
        <v>3711</v>
      </c>
      <c r="C184" s="730">
        <v>42578</v>
      </c>
      <c r="D184" s="723" t="s">
        <v>2076</v>
      </c>
      <c r="E184" s="731">
        <v>72.599999999999994</v>
      </c>
      <c r="F184" s="731">
        <v>72.599999999999994</v>
      </c>
      <c r="G184" s="731">
        <f t="shared" si="8"/>
        <v>0</v>
      </c>
      <c r="H184" s="471" t="s">
        <v>75</v>
      </c>
    </row>
    <row r="185" spans="1:8" ht="135" x14ac:dyDescent="0.25">
      <c r="A185" s="471">
        <v>136</v>
      </c>
      <c r="B185" s="704" t="s">
        <v>3711</v>
      </c>
      <c r="C185" s="730">
        <v>42578</v>
      </c>
      <c r="D185" s="723" t="s">
        <v>2076</v>
      </c>
      <c r="E185" s="731">
        <v>72.599999999999994</v>
      </c>
      <c r="F185" s="731">
        <v>72.599999999999994</v>
      </c>
      <c r="G185" s="731">
        <f t="shared" si="8"/>
        <v>0</v>
      </c>
      <c r="H185" s="471" t="s">
        <v>75</v>
      </c>
    </row>
    <row r="186" spans="1:8" ht="44.25" customHeight="1" x14ac:dyDescent="0.25">
      <c r="A186" s="471">
        <v>137</v>
      </c>
      <c r="B186" s="704" t="s">
        <v>3711</v>
      </c>
      <c r="C186" s="730">
        <v>42578</v>
      </c>
      <c r="D186" s="723" t="s">
        <v>2076</v>
      </c>
      <c r="E186" s="731">
        <v>72.599999999999994</v>
      </c>
      <c r="F186" s="731">
        <v>72.599999999999994</v>
      </c>
      <c r="G186" s="731">
        <f t="shared" si="8"/>
        <v>0</v>
      </c>
      <c r="H186" s="471" t="s">
        <v>75</v>
      </c>
    </row>
    <row r="187" spans="1:8" ht="44.25" customHeight="1" x14ac:dyDescent="0.25">
      <c r="A187" s="471">
        <v>138</v>
      </c>
      <c r="B187" s="704" t="s">
        <v>3711</v>
      </c>
      <c r="C187" s="730">
        <v>42578</v>
      </c>
      <c r="D187" s="723" t="s">
        <v>2076</v>
      </c>
      <c r="E187" s="731">
        <v>72.599999999999994</v>
      </c>
      <c r="F187" s="731">
        <v>72.599999999999994</v>
      </c>
      <c r="G187" s="731">
        <f t="shared" si="8"/>
        <v>0</v>
      </c>
      <c r="H187" s="471" t="s">
        <v>75</v>
      </c>
    </row>
    <row r="188" spans="1:8" x14ac:dyDescent="0.25">
      <c r="A188" s="471">
        <v>139</v>
      </c>
      <c r="B188" s="704" t="s">
        <v>2929</v>
      </c>
      <c r="C188" s="730">
        <v>42646</v>
      </c>
      <c r="D188" s="723" t="s">
        <v>2076</v>
      </c>
      <c r="E188" s="731">
        <v>50</v>
      </c>
      <c r="F188" s="731">
        <v>50</v>
      </c>
      <c r="G188" s="731">
        <f t="shared" si="8"/>
        <v>0</v>
      </c>
      <c r="H188" s="471" t="s">
        <v>75</v>
      </c>
    </row>
    <row r="189" spans="1:8" ht="45" customHeight="1" x14ac:dyDescent="0.25">
      <c r="A189" s="471">
        <v>140</v>
      </c>
      <c r="B189" s="704" t="s">
        <v>3712</v>
      </c>
      <c r="C189" s="730">
        <v>42926</v>
      </c>
      <c r="D189" s="723" t="s">
        <v>2076</v>
      </c>
      <c r="E189" s="731">
        <v>380.3</v>
      </c>
      <c r="F189" s="731">
        <v>171.3</v>
      </c>
      <c r="G189" s="731">
        <f t="shared" si="8"/>
        <v>209</v>
      </c>
      <c r="H189" s="471" t="s">
        <v>75</v>
      </c>
    </row>
    <row r="190" spans="1:8" x14ac:dyDescent="0.25">
      <c r="A190" s="471">
        <v>141</v>
      </c>
      <c r="B190" s="704" t="s">
        <v>3713</v>
      </c>
      <c r="C190" s="730">
        <v>42930</v>
      </c>
      <c r="D190" s="723" t="s">
        <v>2076</v>
      </c>
      <c r="E190" s="731">
        <v>53.2</v>
      </c>
      <c r="F190" s="731">
        <v>23.9</v>
      </c>
      <c r="G190" s="731">
        <f t="shared" si="8"/>
        <v>29.300000000000004</v>
      </c>
      <c r="H190" s="471" t="s">
        <v>75</v>
      </c>
    </row>
    <row r="191" spans="1:8" x14ac:dyDescent="0.25">
      <c r="A191" s="471">
        <v>142</v>
      </c>
      <c r="B191" s="704" t="s">
        <v>1971</v>
      </c>
      <c r="C191" s="730">
        <v>42975</v>
      </c>
      <c r="D191" s="723" t="s">
        <v>2076</v>
      </c>
      <c r="E191" s="731">
        <v>91</v>
      </c>
      <c r="F191" s="731">
        <v>40.200000000000003</v>
      </c>
      <c r="G191" s="731">
        <f t="shared" si="8"/>
        <v>50.8</v>
      </c>
      <c r="H191" s="471" t="s">
        <v>75</v>
      </c>
    </row>
    <row r="192" spans="1:8" x14ac:dyDescent="0.25">
      <c r="A192" s="471">
        <v>143</v>
      </c>
      <c r="B192" s="704" t="s">
        <v>3714</v>
      </c>
      <c r="C192" s="730">
        <v>43279</v>
      </c>
      <c r="D192" s="723" t="s">
        <v>2076</v>
      </c>
      <c r="E192" s="731">
        <v>150</v>
      </c>
      <c r="F192" s="731">
        <v>150</v>
      </c>
      <c r="G192" s="731">
        <f t="shared" si="8"/>
        <v>0</v>
      </c>
      <c r="H192" s="471" t="s">
        <v>75</v>
      </c>
    </row>
    <row r="193" spans="1:8" x14ac:dyDescent="0.25">
      <c r="A193" s="471">
        <v>144</v>
      </c>
      <c r="B193" s="704" t="s">
        <v>2295</v>
      </c>
      <c r="C193" s="730">
        <v>43355</v>
      </c>
      <c r="D193" s="723" t="s">
        <v>2076</v>
      </c>
      <c r="E193" s="731">
        <v>55</v>
      </c>
      <c r="F193" s="731">
        <v>55</v>
      </c>
      <c r="G193" s="731">
        <f t="shared" si="8"/>
        <v>0</v>
      </c>
      <c r="H193" s="471" t="s">
        <v>75</v>
      </c>
    </row>
    <row r="194" spans="1:8" ht="30" x14ac:dyDescent="0.25">
      <c r="A194" s="471">
        <v>145</v>
      </c>
      <c r="B194" s="704" t="s">
        <v>3715</v>
      </c>
      <c r="C194" s="730">
        <v>43368</v>
      </c>
      <c r="D194" s="723" t="s">
        <v>2076</v>
      </c>
      <c r="E194" s="731">
        <v>135</v>
      </c>
      <c r="F194" s="731">
        <v>90</v>
      </c>
      <c r="G194" s="731">
        <f t="shared" si="8"/>
        <v>45</v>
      </c>
      <c r="H194" s="471" t="s">
        <v>75</v>
      </c>
    </row>
    <row r="195" spans="1:8" x14ac:dyDescent="0.25">
      <c r="A195" s="471">
        <v>146</v>
      </c>
      <c r="B195" s="704" t="s">
        <v>3716</v>
      </c>
      <c r="C195" s="730">
        <v>43375</v>
      </c>
      <c r="D195" s="723" t="s">
        <v>2076</v>
      </c>
      <c r="E195" s="731">
        <v>93.2</v>
      </c>
      <c r="F195" s="731">
        <v>93.2</v>
      </c>
      <c r="G195" s="731">
        <f t="shared" si="8"/>
        <v>0</v>
      </c>
      <c r="H195" s="471" t="s">
        <v>75</v>
      </c>
    </row>
    <row r="196" spans="1:8" ht="30" x14ac:dyDescent="0.25">
      <c r="A196" s="471">
        <v>147</v>
      </c>
      <c r="B196" s="704" t="s">
        <v>3717</v>
      </c>
      <c r="C196" s="730">
        <v>43440</v>
      </c>
      <c r="D196" s="723" t="s">
        <v>2076</v>
      </c>
      <c r="E196" s="731">
        <v>53.2</v>
      </c>
      <c r="F196" s="731">
        <v>53.2</v>
      </c>
      <c r="G196" s="731">
        <f t="shared" si="8"/>
        <v>0</v>
      </c>
      <c r="H196" s="471" t="s">
        <v>75</v>
      </c>
    </row>
    <row r="197" spans="1:8" x14ac:dyDescent="0.25">
      <c r="A197" s="471">
        <v>148</v>
      </c>
      <c r="B197" s="704" t="s">
        <v>3718</v>
      </c>
      <c r="C197" s="730">
        <v>43440</v>
      </c>
      <c r="D197" s="723" t="s">
        <v>2076</v>
      </c>
      <c r="E197" s="731">
        <v>50.9</v>
      </c>
      <c r="F197" s="731">
        <v>50.9</v>
      </c>
      <c r="G197" s="731">
        <f t="shared" si="8"/>
        <v>0</v>
      </c>
      <c r="H197" s="471" t="s">
        <v>75</v>
      </c>
    </row>
    <row r="198" spans="1:8" x14ac:dyDescent="0.25">
      <c r="A198" s="471">
        <v>149</v>
      </c>
      <c r="B198" s="704" t="s">
        <v>3719</v>
      </c>
      <c r="C198" s="730">
        <v>43440</v>
      </c>
      <c r="D198" s="723" t="s">
        <v>2076</v>
      </c>
      <c r="E198" s="731">
        <v>547.5</v>
      </c>
      <c r="F198" s="731">
        <v>337.6</v>
      </c>
      <c r="G198" s="731">
        <f t="shared" si="8"/>
        <v>209.89999999999998</v>
      </c>
      <c r="H198" s="471" t="s">
        <v>75</v>
      </c>
    </row>
    <row r="199" spans="1:8" ht="30" x14ac:dyDescent="0.25">
      <c r="A199" s="471">
        <v>150</v>
      </c>
      <c r="B199" s="704" t="s">
        <v>3720</v>
      </c>
      <c r="C199" s="730">
        <v>43440</v>
      </c>
      <c r="D199" s="723" t="s">
        <v>2076</v>
      </c>
      <c r="E199" s="731">
        <v>56.8</v>
      </c>
      <c r="F199" s="731">
        <v>56.8</v>
      </c>
      <c r="G199" s="731">
        <f t="shared" si="8"/>
        <v>0</v>
      </c>
      <c r="H199" s="471" t="s">
        <v>75</v>
      </c>
    </row>
    <row r="200" spans="1:8" x14ac:dyDescent="0.25">
      <c r="A200" s="471">
        <v>151</v>
      </c>
      <c r="B200" s="704" t="s">
        <v>3716</v>
      </c>
      <c r="C200" s="730">
        <v>43612</v>
      </c>
      <c r="D200" s="723" t="s">
        <v>2076</v>
      </c>
      <c r="E200" s="731">
        <v>100</v>
      </c>
      <c r="F200" s="731">
        <v>100</v>
      </c>
      <c r="G200" s="731">
        <f t="shared" si="8"/>
        <v>0</v>
      </c>
      <c r="H200" s="471" t="s">
        <v>75</v>
      </c>
    </row>
    <row r="201" spans="1:8" ht="60" x14ac:dyDescent="0.25">
      <c r="A201" s="471">
        <v>152</v>
      </c>
      <c r="B201" s="704" t="s">
        <v>3721</v>
      </c>
      <c r="C201" s="730">
        <v>43689</v>
      </c>
      <c r="D201" s="723" t="s">
        <v>2076</v>
      </c>
      <c r="E201" s="731">
        <v>52.3</v>
      </c>
      <c r="F201" s="731">
        <v>52.3</v>
      </c>
      <c r="G201" s="731">
        <f t="shared" si="8"/>
        <v>0</v>
      </c>
      <c r="H201" s="471" t="s">
        <v>75</v>
      </c>
    </row>
    <row r="202" spans="1:8" ht="60" x14ac:dyDescent="0.25">
      <c r="A202" s="471">
        <v>153</v>
      </c>
      <c r="B202" s="704" t="s">
        <v>3721</v>
      </c>
      <c r="C202" s="730">
        <v>43689</v>
      </c>
      <c r="D202" s="723" t="s">
        <v>2076</v>
      </c>
      <c r="E202" s="731">
        <v>52.3</v>
      </c>
      <c r="F202" s="731">
        <v>52.3</v>
      </c>
      <c r="G202" s="731">
        <f t="shared" si="8"/>
        <v>0</v>
      </c>
      <c r="H202" s="471" t="s">
        <v>75</v>
      </c>
    </row>
    <row r="203" spans="1:8" x14ac:dyDescent="0.25">
      <c r="A203" s="471">
        <v>154</v>
      </c>
      <c r="B203" s="704" t="s">
        <v>3722</v>
      </c>
      <c r="C203" s="730">
        <v>43705</v>
      </c>
      <c r="D203" s="723" t="s">
        <v>2076</v>
      </c>
      <c r="E203" s="731">
        <v>50</v>
      </c>
      <c r="F203" s="731">
        <v>50</v>
      </c>
      <c r="G203" s="731">
        <f t="shared" si="8"/>
        <v>0</v>
      </c>
      <c r="H203" s="471" t="s">
        <v>75</v>
      </c>
    </row>
    <row r="204" spans="1:8" x14ac:dyDescent="0.25">
      <c r="A204" s="471">
        <v>155</v>
      </c>
      <c r="B204" s="704" t="s">
        <v>3722</v>
      </c>
      <c r="C204" s="730">
        <v>43705</v>
      </c>
      <c r="D204" s="723" t="s">
        <v>2076</v>
      </c>
      <c r="E204" s="731">
        <v>50</v>
      </c>
      <c r="F204" s="731">
        <v>50</v>
      </c>
      <c r="G204" s="731">
        <f t="shared" si="8"/>
        <v>0</v>
      </c>
      <c r="H204" s="471" t="s">
        <v>75</v>
      </c>
    </row>
    <row r="205" spans="1:8" ht="30" x14ac:dyDescent="0.25">
      <c r="A205" s="471">
        <v>156</v>
      </c>
      <c r="B205" s="704" t="s">
        <v>3723</v>
      </c>
      <c r="C205" s="730">
        <v>43769</v>
      </c>
      <c r="D205" s="723" t="s">
        <v>2076</v>
      </c>
      <c r="E205" s="731">
        <v>160</v>
      </c>
      <c r="F205" s="731">
        <v>79.5</v>
      </c>
      <c r="G205" s="731">
        <f t="shared" si="8"/>
        <v>80.5</v>
      </c>
      <c r="H205" s="471" t="s">
        <v>75</v>
      </c>
    </row>
    <row r="206" spans="1:8" ht="30" x14ac:dyDescent="0.25">
      <c r="A206" s="471">
        <v>157</v>
      </c>
      <c r="B206" s="704" t="s">
        <v>3723</v>
      </c>
      <c r="C206" s="730">
        <v>43769</v>
      </c>
      <c r="D206" s="723" t="s">
        <v>2076</v>
      </c>
      <c r="E206" s="731">
        <v>160</v>
      </c>
      <c r="F206" s="731">
        <v>79.5</v>
      </c>
      <c r="G206" s="731">
        <f t="shared" si="8"/>
        <v>80.5</v>
      </c>
      <c r="H206" s="471" t="s">
        <v>75</v>
      </c>
    </row>
    <row r="207" spans="1:8" x14ac:dyDescent="0.25">
      <c r="A207" s="471">
        <v>158</v>
      </c>
      <c r="B207" s="704" t="s">
        <v>3724</v>
      </c>
      <c r="C207" s="730">
        <v>43770</v>
      </c>
      <c r="D207" s="723" t="s">
        <v>2076</v>
      </c>
      <c r="E207" s="731">
        <v>62.9</v>
      </c>
      <c r="F207" s="731">
        <v>62.9</v>
      </c>
      <c r="G207" s="731">
        <f t="shared" si="8"/>
        <v>0</v>
      </c>
      <c r="H207" s="471" t="s">
        <v>75</v>
      </c>
    </row>
    <row r="208" spans="1:8" ht="30" x14ac:dyDescent="0.25">
      <c r="A208" s="471">
        <v>159</v>
      </c>
      <c r="B208" s="704" t="s">
        <v>3725</v>
      </c>
      <c r="C208" s="730">
        <v>43770</v>
      </c>
      <c r="D208" s="723" t="s">
        <v>2076</v>
      </c>
      <c r="E208" s="731">
        <v>92</v>
      </c>
      <c r="F208" s="731">
        <v>92</v>
      </c>
      <c r="G208" s="731">
        <f t="shared" si="8"/>
        <v>0</v>
      </c>
      <c r="H208" s="471" t="s">
        <v>75</v>
      </c>
    </row>
    <row r="209" spans="1:8" ht="30" x14ac:dyDescent="0.25">
      <c r="A209" s="471">
        <v>160</v>
      </c>
      <c r="B209" s="704" t="s">
        <v>3726</v>
      </c>
      <c r="C209" s="730">
        <v>43770</v>
      </c>
      <c r="D209" s="723" t="s">
        <v>2076</v>
      </c>
      <c r="E209" s="731">
        <v>52</v>
      </c>
      <c r="F209" s="731">
        <v>52</v>
      </c>
      <c r="G209" s="731">
        <f t="shared" si="8"/>
        <v>0</v>
      </c>
      <c r="H209" s="471" t="s">
        <v>75</v>
      </c>
    </row>
    <row r="210" spans="1:8" x14ac:dyDescent="0.25">
      <c r="A210" s="471">
        <v>161</v>
      </c>
      <c r="B210" s="704" t="s">
        <v>3727</v>
      </c>
      <c r="C210" s="730">
        <v>43770</v>
      </c>
      <c r="D210" s="723" t="s">
        <v>2076</v>
      </c>
      <c r="E210" s="731">
        <v>50.8</v>
      </c>
      <c r="F210" s="731">
        <v>50.8</v>
      </c>
      <c r="G210" s="731">
        <f t="shared" si="8"/>
        <v>0</v>
      </c>
      <c r="H210" s="471" t="s">
        <v>75</v>
      </c>
    </row>
    <row r="211" spans="1:8" x14ac:dyDescent="0.25">
      <c r="A211" s="471">
        <v>162</v>
      </c>
      <c r="B211" s="704" t="s">
        <v>3727</v>
      </c>
      <c r="C211" s="730">
        <v>43770</v>
      </c>
      <c r="D211" s="723" t="s">
        <v>2076</v>
      </c>
      <c r="E211" s="731">
        <v>50.8</v>
      </c>
      <c r="F211" s="731">
        <v>50.8</v>
      </c>
      <c r="G211" s="731">
        <f t="shared" si="8"/>
        <v>0</v>
      </c>
      <c r="H211" s="471" t="s">
        <v>75</v>
      </c>
    </row>
    <row r="212" spans="1:8" ht="30" x14ac:dyDescent="0.25">
      <c r="A212" s="471">
        <v>163</v>
      </c>
      <c r="B212" s="704" t="s">
        <v>3726</v>
      </c>
      <c r="C212" s="730">
        <v>43770</v>
      </c>
      <c r="D212" s="723" t="s">
        <v>2076</v>
      </c>
      <c r="E212" s="731">
        <v>52</v>
      </c>
      <c r="F212" s="731">
        <v>52</v>
      </c>
      <c r="G212" s="731">
        <f t="shared" si="8"/>
        <v>0</v>
      </c>
      <c r="H212" s="471" t="s">
        <v>75</v>
      </c>
    </row>
    <row r="213" spans="1:8" ht="30" x14ac:dyDescent="0.25">
      <c r="A213" s="471">
        <v>164</v>
      </c>
      <c r="B213" s="704" t="s">
        <v>3725</v>
      </c>
      <c r="C213" s="730">
        <v>43770</v>
      </c>
      <c r="D213" s="723" t="s">
        <v>2076</v>
      </c>
      <c r="E213" s="731">
        <v>92</v>
      </c>
      <c r="F213" s="731">
        <v>92</v>
      </c>
      <c r="G213" s="731">
        <f t="shared" si="8"/>
        <v>0</v>
      </c>
      <c r="H213" s="471" t="s">
        <v>75</v>
      </c>
    </row>
    <row r="214" spans="1:8" x14ac:dyDescent="0.25">
      <c r="A214" s="471">
        <v>165</v>
      </c>
      <c r="B214" s="704" t="s">
        <v>3727</v>
      </c>
      <c r="C214" s="730">
        <v>43770</v>
      </c>
      <c r="D214" s="723" t="s">
        <v>2076</v>
      </c>
      <c r="E214" s="731">
        <v>50.8</v>
      </c>
      <c r="F214" s="731">
        <v>50.8</v>
      </c>
      <c r="G214" s="731">
        <f t="shared" si="8"/>
        <v>0</v>
      </c>
      <c r="H214" s="471" t="s">
        <v>75</v>
      </c>
    </row>
    <row r="215" spans="1:8" x14ac:dyDescent="0.25">
      <c r="A215" s="471">
        <v>166</v>
      </c>
      <c r="B215" s="704" t="s">
        <v>3727</v>
      </c>
      <c r="C215" s="730">
        <v>43770</v>
      </c>
      <c r="D215" s="723" t="s">
        <v>2076</v>
      </c>
      <c r="E215" s="731">
        <v>50.8</v>
      </c>
      <c r="F215" s="731">
        <v>50.8</v>
      </c>
      <c r="G215" s="731">
        <f t="shared" si="8"/>
        <v>0</v>
      </c>
      <c r="H215" s="471" t="s">
        <v>75</v>
      </c>
    </row>
    <row r="216" spans="1:8" ht="30" x14ac:dyDescent="0.25">
      <c r="A216" s="471">
        <v>167</v>
      </c>
      <c r="B216" s="704" t="s">
        <v>3728</v>
      </c>
      <c r="C216" s="730">
        <v>43784</v>
      </c>
      <c r="D216" s="723" t="s">
        <v>2076</v>
      </c>
      <c r="E216" s="731">
        <v>56.6</v>
      </c>
      <c r="F216" s="731">
        <v>56.6</v>
      </c>
      <c r="G216" s="731">
        <f t="shared" si="8"/>
        <v>0</v>
      </c>
      <c r="H216" s="471" t="s">
        <v>75</v>
      </c>
    </row>
    <row r="217" spans="1:8" x14ac:dyDescent="0.25">
      <c r="A217" s="471">
        <v>168</v>
      </c>
      <c r="B217" s="704" t="s">
        <v>3729</v>
      </c>
      <c r="C217" s="730">
        <v>43784</v>
      </c>
      <c r="D217" s="723" t="s">
        <v>2076</v>
      </c>
      <c r="E217" s="731">
        <v>56.6</v>
      </c>
      <c r="F217" s="731">
        <v>56.6</v>
      </c>
      <c r="G217" s="731">
        <f t="shared" si="8"/>
        <v>0</v>
      </c>
      <c r="H217" s="471" t="s">
        <v>75</v>
      </c>
    </row>
    <row r="218" spans="1:8" ht="30" x14ac:dyDescent="0.25">
      <c r="A218" s="471">
        <v>169</v>
      </c>
      <c r="B218" s="704" t="s">
        <v>3730</v>
      </c>
      <c r="C218" s="730">
        <v>43784</v>
      </c>
      <c r="D218" s="723" t="s">
        <v>2076</v>
      </c>
      <c r="E218" s="731">
        <v>72</v>
      </c>
      <c r="F218" s="731">
        <v>72</v>
      </c>
      <c r="G218" s="731">
        <f t="shared" si="8"/>
        <v>0</v>
      </c>
      <c r="H218" s="471" t="s">
        <v>75</v>
      </c>
    </row>
    <row r="219" spans="1:8" ht="30" x14ac:dyDescent="0.25">
      <c r="A219" s="471">
        <v>170</v>
      </c>
      <c r="B219" s="704" t="s">
        <v>3730</v>
      </c>
      <c r="C219" s="730">
        <v>43784</v>
      </c>
      <c r="D219" s="723" t="s">
        <v>2076</v>
      </c>
      <c r="E219" s="731">
        <v>72</v>
      </c>
      <c r="F219" s="731">
        <v>72</v>
      </c>
      <c r="G219" s="731">
        <f t="shared" si="8"/>
        <v>0</v>
      </c>
      <c r="H219" s="471" t="s">
        <v>75</v>
      </c>
    </row>
    <row r="220" spans="1:8" x14ac:dyDescent="0.25">
      <c r="A220" s="471">
        <v>171</v>
      </c>
      <c r="B220" s="704" t="s">
        <v>3731</v>
      </c>
      <c r="C220" s="730">
        <v>43794</v>
      </c>
      <c r="D220" s="723" t="s">
        <v>2076</v>
      </c>
      <c r="E220" s="731">
        <v>73.599999999999994</v>
      </c>
      <c r="F220" s="731">
        <v>73.599999999999994</v>
      </c>
      <c r="G220" s="731">
        <f t="shared" si="8"/>
        <v>0</v>
      </c>
      <c r="H220" s="471" t="s">
        <v>75</v>
      </c>
    </row>
    <row r="221" spans="1:8" x14ac:dyDescent="0.25">
      <c r="A221" s="471">
        <v>172</v>
      </c>
      <c r="B221" s="704" t="s">
        <v>3732</v>
      </c>
      <c r="C221" s="730">
        <v>43794</v>
      </c>
      <c r="D221" s="723" t="s">
        <v>2076</v>
      </c>
      <c r="E221" s="731">
        <v>115.4</v>
      </c>
      <c r="F221" s="731">
        <v>35.700000000000003</v>
      </c>
      <c r="G221" s="731">
        <f t="shared" si="8"/>
        <v>79.7</v>
      </c>
      <c r="H221" s="471" t="s">
        <v>75</v>
      </c>
    </row>
    <row r="222" spans="1:8" ht="30" x14ac:dyDescent="0.25">
      <c r="A222" s="471">
        <v>173</v>
      </c>
      <c r="B222" s="704" t="s">
        <v>3733</v>
      </c>
      <c r="C222" s="730">
        <v>43831</v>
      </c>
      <c r="D222" s="723" t="s">
        <v>2076</v>
      </c>
      <c r="E222" s="731">
        <v>55</v>
      </c>
      <c r="F222" s="731">
        <v>55</v>
      </c>
      <c r="G222" s="731">
        <f t="shared" si="8"/>
        <v>0</v>
      </c>
      <c r="H222" s="471" t="s">
        <v>75</v>
      </c>
    </row>
    <row r="223" spans="1:8" ht="30" x14ac:dyDescent="0.25">
      <c r="A223" s="471">
        <v>174</v>
      </c>
      <c r="B223" s="704" t="s">
        <v>3733</v>
      </c>
      <c r="C223" s="730">
        <v>43831</v>
      </c>
      <c r="D223" s="723" t="s">
        <v>2076</v>
      </c>
      <c r="E223" s="731">
        <v>55</v>
      </c>
      <c r="F223" s="731">
        <v>55</v>
      </c>
      <c r="G223" s="731">
        <f t="shared" si="8"/>
        <v>0</v>
      </c>
      <c r="H223" s="471" t="s">
        <v>75</v>
      </c>
    </row>
    <row r="224" spans="1:8" ht="30" x14ac:dyDescent="0.25">
      <c r="A224" s="471">
        <v>175</v>
      </c>
      <c r="B224" s="704" t="s">
        <v>3734</v>
      </c>
      <c r="C224" s="730">
        <v>43908</v>
      </c>
      <c r="D224" s="723" t="s">
        <v>2076</v>
      </c>
      <c r="E224" s="731">
        <v>58</v>
      </c>
      <c r="F224" s="731">
        <v>58</v>
      </c>
      <c r="G224" s="731">
        <f t="shared" si="8"/>
        <v>0</v>
      </c>
      <c r="H224" s="471" t="s">
        <v>75</v>
      </c>
    </row>
    <row r="225" spans="1:10" ht="30" x14ac:dyDescent="0.25">
      <c r="A225" s="471">
        <v>176</v>
      </c>
      <c r="B225" s="704" t="s">
        <v>3735</v>
      </c>
      <c r="C225" s="730">
        <v>43908</v>
      </c>
      <c r="D225" s="723" t="s">
        <v>2076</v>
      </c>
      <c r="E225" s="731">
        <v>66.7</v>
      </c>
      <c r="F225" s="731">
        <v>66.7</v>
      </c>
      <c r="G225" s="731">
        <f t="shared" si="8"/>
        <v>0</v>
      </c>
      <c r="H225" s="471" t="s">
        <v>75</v>
      </c>
    </row>
    <row r="226" spans="1:10" ht="30" x14ac:dyDescent="0.25">
      <c r="A226" s="471">
        <v>177</v>
      </c>
      <c r="B226" s="704" t="s">
        <v>3736</v>
      </c>
      <c r="C226" s="730">
        <v>43908</v>
      </c>
      <c r="D226" s="723" t="s">
        <v>2076</v>
      </c>
      <c r="E226" s="731">
        <v>58</v>
      </c>
      <c r="F226" s="731">
        <v>58</v>
      </c>
      <c r="G226" s="731">
        <f t="shared" si="8"/>
        <v>0</v>
      </c>
      <c r="H226" s="471" t="s">
        <v>75</v>
      </c>
    </row>
    <row r="227" spans="1:10" ht="30" x14ac:dyDescent="0.25">
      <c r="A227" s="471">
        <v>178</v>
      </c>
      <c r="B227" s="704" t="s">
        <v>3737</v>
      </c>
      <c r="C227" s="730">
        <v>43908</v>
      </c>
      <c r="D227" s="723" t="s">
        <v>2076</v>
      </c>
      <c r="E227" s="731">
        <v>58</v>
      </c>
      <c r="F227" s="731">
        <v>58</v>
      </c>
      <c r="G227" s="731">
        <f t="shared" ref="G227:G242" si="9">E227-F227</f>
        <v>0</v>
      </c>
      <c r="H227" s="471" t="s">
        <v>75</v>
      </c>
    </row>
    <row r="228" spans="1:10" ht="30" x14ac:dyDescent="0.25">
      <c r="A228" s="471">
        <v>179</v>
      </c>
      <c r="B228" s="704" t="s">
        <v>3738</v>
      </c>
      <c r="C228" s="730">
        <v>43908</v>
      </c>
      <c r="D228" s="723" t="s">
        <v>2076</v>
      </c>
      <c r="E228" s="731">
        <v>58</v>
      </c>
      <c r="F228" s="731">
        <v>58</v>
      </c>
      <c r="G228" s="731">
        <f t="shared" si="9"/>
        <v>0</v>
      </c>
      <c r="H228" s="471" t="s">
        <v>75</v>
      </c>
    </row>
    <row r="229" spans="1:10" ht="30" x14ac:dyDescent="0.25">
      <c r="A229" s="471">
        <v>180</v>
      </c>
      <c r="B229" s="704" t="s">
        <v>3739</v>
      </c>
      <c r="C229" s="730">
        <v>43909</v>
      </c>
      <c r="D229" s="723" t="s">
        <v>2076</v>
      </c>
      <c r="E229" s="731">
        <v>78</v>
      </c>
      <c r="F229" s="731">
        <v>78</v>
      </c>
      <c r="G229" s="731">
        <f t="shared" si="9"/>
        <v>0</v>
      </c>
      <c r="H229" s="471" t="s">
        <v>75</v>
      </c>
    </row>
    <row r="230" spans="1:10" ht="30" x14ac:dyDescent="0.25">
      <c r="A230" s="471">
        <v>181</v>
      </c>
      <c r="B230" s="704" t="s">
        <v>3740</v>
      </c>
      <c r="C230" s="730">
        <v>43909</v>
      </c>
      <c r="D230" s="723" t="s">
        <v>2076</v>
      </c>
      <c r="E230" s="731">
        <v>96</v>
      </c>
      <c r="F230" s="731">
        <v>96</v>
      </c>
      <c r="G230" s="731">
        <f t="shared" si="9"/>
        <v>0</v>
      </c>
      <c r="H230" s="471" t="s">
        <v>75</v>
      </c>
    </row>
    <row r="231" spans="1:10" ht="30.75" customHeight="1" x14ac:dyDescent="0.25">
      <c r="A231" s="471">
        <v>182</v>
      </c>
      <c r="B231" s="704" t="s">
        <v>3741</v>
      </c>
      <c r="C231" s="730">
        <v>43909</v>
      </c>
      <c r="D231" s="723" t="s">
        <v>2076</v>
      </c>
      <c r="E231" s="731">
        <v>71.5</v>
      </c>
      <c r="F231" s="731">
        <v>71.5</v>
      </c>
      <c r="G231" s="731">
        <f t="shared" si="9"/>
        <v>0</v>
      </c>
      <c r="H231" s="471" t="s">
        <v>75</v>
      </c>
    </row>
    <row r="232" spans="1:10" ht="31.5" customHeight="1" x14ac:dyDescent="0.25">
      <c r="A232" s="471">
        <v>183</v>
      </c>
      <c r="B232" s="704" t="s">
        <v>3742</v>
      </c>
      <c r="C232" s="730">
        <v>43909</v>
      </c>
      <c r="D232" s="723" t="s">
        <v>2076</v>
      </c>
      <c r="E232" s="731">
        <v>81</v>
      </c>
      <c r="F232" s="731">
        <v>81</v>
      </c>
      <c r="G232" s="731">
        <f t="shared" si="9"/>
        <v>0</v>
      </c>
      <c r="H232" s="471" t="s">
        <v>75</v>
      </c>
    </row>
    <row r="233" spans="1:10" ht="30" x14ac:dyDescent="0.25">
      <c r="A233" s="471">
        <v>184</v>
      </c>
      <c r="B233" s="704" t="s">
        <v>3743</v>
      </c>
      <c r="C233" s="730">
        <v>43951</v>
      </c>
      <c r="D233" s="723" t="s">
        <v>2076</v>
      </c>
      <c r="E233" s="731">
        <v>128.30000000000001</v>
      </c>
      <c r="F233" s="731">
        <v>44.9</v>
      </c>
      <c r="G233" s="731">
        <f t="shared" si="9"/>
        <v>83.4</v>
      </c>
      <c r="H233" s="471" t="s">
        <v>75</v>
      </c>
      <c r="I233" s="553"/>
      <c r="J233" s="472"/>
    </row>
    <row r="234" spans="1:10" ht="30" x14ac:dyDescent="0.25">
      <c r="A234" s="471">
        <v>185</v>
      </c>
      <c r="B234" s="704" t="s">
        <v>3730</v>
      </c>
      <c r="C234" s="730">
        <v>43951</v>
      </c>
      <c r="D234" s="723" t="s">
        <v>2076</v>
      </c>
      <c r="E234" s="731">
        <v>57.2</v>
      </c>
      <c r="F234" s="731">
        <v>57.2</v>
      </c>
      <c r="G234" s="731">
        <f t="shared" si="9"/>
        <v>0</v>
      </c>
      <c r="H234" s="471" t="s">
        <v>75</v>
      </c>
      <c r="I234" s="553"/>
      <c r="J234" s="472"/>
    </row>
    <row r="235" spans="1:10" ht="30" x14ac:dyDescent="0.25">
      <c r="A235" s="471">
        <v>186</v>
      </c>
      <c r="B235" s="704" t="s">
        <v>3730</v>
      </c>
      <c r="C235" s="730">
        <v>43951</v>
      </c>
      <c r="D235" s="723" t="s">
        <v>2076</v>
      </c>
      <c r="E235" s="731">
        <v>57.2</v>
      </c>
      <c r="F235" s="731">
        <v>57.2</v>
      </c>
      <c r="G235" s="731">
        <f t="shared" si="9"/>
        <v>0</v>
      </c>
      <c r="H235" s="471" t="s">
        <v>75</v>
      </c>
      <c r="I235" s="472"/>
      <c r="J235" s="472"/>
    </row>
    <row r="236" spans="1:10" ht="31.5" customHeight="1" x14ac:dyDescent="0.25">
      <c r="A236" s="471">
        <v>187</v>
      </c>
      <c r="B236" s="704" t="s">
        <v>3744</v>
      </c>
      <c r="C236" s="730">
        <v>43951</v>
      </c>
      <c r="D236" s="723" t="s">
        <v>2076</v>
      </c>
      <c r="E236" s="731">
        <v>67.7</v>
      </c>
      <c r="F236" s="731">
        <v>67.7</v>
      </c>
      <c r="G236" s="731">
        <f t="shared" si="9"/>
        <v>0</v>
      </c>
      <c r="H236" s="471" t="s">
        <v>75</v>
      </c>
    </row>
    <row r="237" spans="1:10" x14ac:dyDescent="0.25">
      <c r="A237" s="471">
        <v>188</v>
      </c>
      <c r="B237" s="704" t="s">
        <v>3745</v>
      </c>
      <c r="C237" s="730">
        <v>43951</v>
      </c>
      <c r="D237" s="723" t="s">
        <v>2076</v>
      </c>
      <c r="E237" s="731">
        <v>166</v>
      </c>
      <c r="F237" s="731">
        <v>29.1</v>
      </c>
      <c r="G237" s="731">
        <f t="shared" si="9"/>
        <v>136.9</v>
      </c>
      <c r="H237" s="471" t="s">
        <v>75</v>
      </c>
      <c r="I237" s="472"/>
      <c r="J237" s="472"/>
    </row>
    <row r="238" spans="1:10" ht="30" x14ac:dyDescent="0.25">
      <c r="A238" s="471">
        <v>189</v>
      </c>
      <c r="B238" s="704" t="s">
        <v>2931</v>
      </c>
      <c r="C238" s="730">
        <v>44020</v>
      </c>
      <c r="D238" s="723" t="s">
        <v>2076</v>
      </c>
      <c r="E238" s="731">
        <v>58.1</v>
      </c>
      <c r="F238" s="731">
        <v>58.1</v>
      </c>
      <c r="G238" s="731">
        <f t="shared" si="9"/>
        <v>0</v>
      </c>
      <c r="H238" s="471" t="s">
        <v>75</v>
      </c>
      <c r="I238" s="553"/>
      <c r="J238" s="472"/>
    </row>
    <row r="239" spans="1:10" ht="30" x14ac:dyDescent="0.25">
      <c r="A239" s="471">
        <v>190</v>
      </c>
      <c r="B239" s="704" t="s">
        <v>3746</v>
      </c>
      <c r="C239" s="730">
        <v>44053</v>
      </c>
      <c r="D239" s="723" t="s">
        <v>2076</v>
      </c>
      <c r="E239" s="731">
        <v>107.6</v>
      </c>
      <c r="F239" s="731">
        <v>107.6</v>
      </c>
      <c r="G239" s="731">
        <f t="shared" si="9"/>
        <v>0</v>
      </c>
      <c r="H239" s="471" t="s">
        <v>75</v>
      </c>
      <c r="I239" s="553"/>
      <c r="J239" s="472"/>
    </row>
    <row r="240" spans="1:10" x14ac:dyDescent="0.25">
      <c r="A240" s="471">
        <v>191</v>
      </c>
      <c r="B240" s="704" t="s">
        <v>3747</v>
      </c>
      <c r="C240" s="730">
        <v>44055</v>
      </c>
      <c r="D240" s="723" t="s">
        <v>2076</v>
      </c>
      <c r="E240" s="731">
        <v>60.5</v>
      </c>
      <c r="F240" s="731">
        <v>60.5</v>
      </c>
      <c r="G240" s="731">
        <f t="shared" si="9"/>
        <v>0</v>
      </c>
      <c r="H240" s="471" t="s">
        <v>75</v>
      </c>
      <c r="I240" s="553"/>
      <c r="J240" s="472"/>
    </row>
    <row r="241" spans="1:10" ht="60" x14ac:dyDescent="0.25">
      <c r="A241" s="471">
        <v>192</v>
      </c>
      <c r="B241" s="704" t="s">
        <v>3748</v>
      </c>
      <c r="C241" s="730">
        <v>44062</v>
      </c>
      <c r="D241" s="723" t="s">
        <v>2076</v>
      </c>
      <c r="E241" s="731">
        <v>84.1</v>
      </c>
      <c r="F241" s="731">
        <v>84.1</v>
      </c>
      <c r="G241" s="731">
        <f t="shared" si="9"/>
        <v>0</v>
      </c>
      <c r="H241" s="471" t="s">
        <v>75</v>
      </c>
      <c r="I241" s="553"/>
      <c r="J241" s="472"/>
    </row>
    <row r="242" spans="1:10" ht="77.25" customHeight="1" x14ac:dyDescent="0.25">
      <c r="A242" s="471">
        <v>193</v>
      </c>
      <c r="B242" s="704" t="s">
        <v>3749</v>
      </c>
      <c r="C242" s="730">
        <v>44062</v>
      </c>
      <c r="D242" s="723" t="s">
        <v>2076</v>
      </c>
      <c r="E242" s="731">
        <v>50.9</v>
      </c>
      <c r="F242" s="731">
        <v>50.9</v>
      </c>
      <c r="G242" s="731">
        <f t="shared" si="9"/>
        <v>0</v>
      </c>
      <c r="H242" s="471" t="s">
        <v>75</v>
      </c>
    </row>
    <row r="243" spans="1:10" ht="77.25" customHeight="1" x14ac:dyDescent="0.25">
      <c r="A243" s="471">
        <v>194</v>
      </c>
      <c r="B243" s="704" t="s">
        <v>3750</v>
      </c>
      <c r="C243" s="730">
        <v>44062</v>
      </c>
      <c r="D243" s="723" t="s">
        <v>2076</v>
      </c>
      <c r="E243" s="731">
        <v>214.3</v>
      </c>
      <c r="F243" s="731">
        <v>101.2</v>
      </c>
      <c r="G243" s="731">
        <f>E243-F243</f>
        <v>113.10000000000001</v>
      </c>
      <c r="H243" s="471" t="s">
        <v>75</v>
      </c>
    </row>
    <row r="244" spans="1:10" ht="60" x14ac:dyDescent="0.25">
      <c r="A244" s="471">
        <v>195</v>
      </c>
      <c r="B244" s="704" t="s">
        <v>3749</v>
      </c>
      <c r="C244" s="730">
        <v>44062</v>
      </c>
      <c r="D244" s="723" t="s">
        <v>2076</v>
      </c>
      <c r="E244" s="731">
        <v>50.9</v>
      </c>
      <c r="F244" s="731">
        <v>50.9</v>
      </c>
      <c r="G244" s="731">
        <v>0</v>
      </c>
      <c r="H244" s="471" t="s">
        <v>75</v>
      </c>
      <c r="I244" s="553"/>
      <c r="J244" s="472"/>
    </row>
    <row r="245" spans="1:10" ht="60" x14ac:dyDescent="0.25">
      <c r="A245" s="471">
        <v>196</v>
      </c>
      <c r="B245" s="704" t="s">
        <v>3749</v>
      </c>
      <c r="C245" s="730">
        <v>44062</v>
      </c>
      <c r="D245" s="723" t="s">
        <v>2076</v>
      </c>
      <c r="E245" s="731">
        <v>50.9</v>
      </c>
      <c r="F245" s="731">
        <v>50.9</v>
      </c>
      <c r="G245" s="731">
        <v>0</v>
      </c>
      <c r="H245" s="471" t="s">
        <v>75</v>
      </c>
      <c r="I245" s="553"/>
      <c r="J245" s="472"/>
    </row>
    <row r="246" spans="1:10" ht="60" x14ac:dyDescent="0.25">
      <c r="A246" s="471">
        <v>197</v>
      </c>
      <c r="B246" s="704" t="s">
        <v>3749</v>
      </c>
      <c r="C246" s="730">
        <v>44062</v>
      </c>
      <c r="D246" s="723" t="s">
        <v>2076</v>
      </c>
      <c r="E246" s="731">
        <v>50.9</v>
      </c>
      <c r="F246" s="731">
        <v>50.9</v>
      </c>
      <c r="G246" s="731">
        <v>0</v>
      </c>
      <c r="H246" s="471" t="s">
        <v>75</v>
      </c>
      <c r="I246" s="553"/>
      <c r="J246" s="472"/>
    </row>
    <row r="247" spans="1:10" ht="60" x14ac:dyDescent="0.25">
      <c r="A247" s="471">
        <v>198</v>
      </c>
      <c r="B247" s="704" t="s">
        <v>3749</v>
      </c>
      <c r="C247" s="730">
        <v>44062</v>
      </c>
      <c r="D247" s="723" t="s">
        <v>2076</v>
      </c>
      <c r="E247" s="731">
        <v>50.9</v>
      </c>
      <c r="F247" s="731">
        <v>50.9</v>
      </c>
      <c r="G247" s="731">
        <v>0</v>
      </c>
      <c r="H247" s="471" t="s">
        <v>75</v>
      </c>
      <c r="I247" s="553"/>
      <c r="J247" s="472"/>
    </row>
    <row r="248" spans="1:10" ht="60" x14ac:dyDescent="0.25">
      <c r="A248" s="471">
        <v>199</v>
      </c>
      <c r="B248" s="704" t="s">
        <v>3749</v>
      </c>
      <c r="C248" s="730">
        <v>44062</v>
      </c>
      <c r="D248" s="723" t="s">
        <v>2076</v>
      </c>
      <c r="E248" s="731">
        <v>50.9</v>
      </c>
      <c r="F248" s="731">
        <v>50.9</v>
      </c>
      <c r="G248" s="731">
        <v>0</v>
      </c>
      <c r="H248" s="471" t="s">
        <v>75</v>
      </c>
      <c r="I248" s="553"/>
      <c r="J248" s="472"/>
    </row>
    <row r="249" spans="1:10" ht="60" x14ac:dyDescent="0.25">
      <c r="A249" s="471">
        <v>200</v>
      </c>
      <c r="B249" s="704" t="s">
        <v>3748</v>
      </c>
      <c r="C249" s="730">
        <v>44062</v>
      </c>
      <c r="D249" s="723" t="s">
        <v>2076</v>
      </c>
      <c r="E249" s="731">
        <v>84.1</v>
      </c>
      <c r="F249" s="731">
        <v>84.1</v>
      </c>
      <c r="G249" s="731">
        <v>0</v>
      </c>
      <c r="H249" s="471" t="s">
        <v>75</v>
      </c>
      <c r="I249" s="553"/>
      <c r="J249" s="472"/>
    </row>
    <row r="250" spans="1:10" ht="45" x14ac:dyDescent="0.25">
      <c r="A250" s="471">
        <v>201</v>
      </c>
      <c r="B250" s="704" t="s">
        <v>3750</v>
      </c>
      <c r="C250" s="730">
        <v>44062</v>
      </c>
      <c r="D250" s="723" t="s">
        <v>2076</v>
      </c>
      <c r="E250" s="731">
        <v>214.3</v>
      </c>
      <c r="F250" s="731">
        <v>101.2</v>
      </c>
      <c r="G250" s="731">
        <v>113.1</v>
      </c>
      <c r="H250" s="471" t="s">
        <v>75</v>
      </c>
      <c r="I250" s="553"/>
      <c r="J250" s="472"/>
    </row>
    <row r="251" spans="1:10" x14ac:dyDescent="0.25">
      <c r="A251" s="471">
        <v>202</v>
      </c>
      <c r="B251" s="704" t="s">
        <v>3751</v>
      </c>
      <c r="C251" s="730">
        <v>44064</v>
      </c>
      <c r="D251" s="723" t="s">
        <v>2076</v>
      </c>
      <c r="E251" s="731">
        <v>63.4</v>
      </c>
      <c r="F251" s="731">
        <v>63.4</v>
      </c>
      <c r="G251" s="731">
        <v>0</v>
      </c>
      <c r="H251" s="471" t="s">
        <v>75</v>
      </c>
      <c r="I251" s="553"/>
      <c r="J251" s="472"/>
    </row>
    <row r="252" spans="1:10" x14ac:dyDescent="0.25">
      <c r="A252" s="471">
        <v>203</v>
      </c>
      <c r="B252" s="704" t="s">
        <v>3752</v>
      </c>
      <c r="C252" s="730">
        <v>44068</v>
      </c>
      <c r="D252" s="723" t="s">
        <v>2076</v>
      </c>
      <c r="E252" s="731">
        <v>58.9</v>
      </c>
      <c r="F252" s="731">
        <v>58.9</v>
      </c>
      <c r="G252" s="731">
        <v>0</v>
      </c>
      <c r="H252" s="471" t="s">
        <v>75</v>
      </c>
      <c r="I252" s="553"/>
      <c r="J252" s="472"/>
    </row>
    <row r="253" spans="1:10" x14ac:dyDescent="0.25">
      <c r="A253" s="471">
        <v>204</v>
      </c>
      <c r="B253" s="704" t="s">
        <v>3752</v>
      </c>
      <c r="C253" s="730">
        <v>44068</v>
      </c>
      <c r="D253" s="723" t="s">
        <v>2076</v>
      </c>
      <c r="E253" s="731">
        <v>58.9</v>
      </c>
      <c r="F253" s="731">
        <v>58.9</v>
      </c>
      <c r="G253" s="731">
        <v>0</v>
      </c>
      <c r="H253" s="471" t="s">
        <v>75</v>
      </c>
      <c r="I253" s="553"/>
      <c r="J253" s="472"/>
    </row>
    <row r="254" spans="1:10" ht="30" x14ac:dyDescent="0.25">
      <c r="A254" s="471">
        <v>205</v>
      </c>
      <c r="B254" s="704" t="s">
        <v>3753</v>
      </c>
      <c r="C254" s="730">
        <v>44071</v>
      </c>
      <c r="D254" s="723" t="s">
        <v>2076</v>
      </c>
      <c r="E254" s="731">
        <v>54.2</v>
      </c>
      <c r="F254" s="731">
        <v>54.2</v>
      </c>
      <c r="G254" s="731">
        <v>0</v>
      </c>
      <c r="H254" s="471" t="s">
        <v>75</v>
      </c>
      <c r="I254" s="553"/>
      <c r="J254" s="472"/>
    </row>
    <row r="255" spans="1:10" ht="30" x14ac:dyDescent="0.25">
      <c r="A255" s="471">
        <v>206</v>
      </c>
      <c r="B255" s="704" t="s">
        <v>3754</v>
      </c>
      <c r="C255" s="730">
        <v>44071</v>
      </c>
      <c r="D255" s="723" t="s">
        <v>2076</v>
      </c>
      <c r="E255" s="731">
        <v>129.30000000000001</v>
      </c>
      <c r="F255" s="731">
        <v>92.6</v>
      </c>
      <c r="G255" s="731">
        <f>E255-F255</f>
        <v>36.700000000000017</v>
      </c>
      <c r="H255" s="471" t="s">
        <v>75</v>
      </c>
      <c r="I255" s="472"/>
      <c r="J255" s="472"/>
    </row>
    <row r="256" spans="1:10" ht="45" x14ac:dyDescent="0.25">
      <c r="A256" s="471">
        <v>207</v>
      </c>
      <c r="B256" s="704" t="s">
        <v>3755</v>
      </c>
      <c r="C256" s="730">
        <v>44071</v>
      </c>
      <c r="D256" s="723" t="s">
        <v>2076</v>
      </c>
      <c r="E256" s="731">
        <v>159.4</v>
      </c>
      <c r="F256" s="731">
        <v>45.2</v>
      </c>
      <c r="G256" s="731">
        <f t="shared" ref="G256:G257" si="10">E256-F256</f>
        <v>114.2</v>
      </c>
      <c r="H256" s="471" t="s">
        <v>75</v>
      </c>
      <c r="I256" s="553"/>
      <c r="J256" s="472"/>
    </row>
    <row r="257" spans="1:10" ht="30" x14ac:dyDescent="0.25">
      <c r="A257" s="471">
        <v>208</v>
      </c>
      <c r="B257" s="704" t="s">
        <v>3756</v>
      </c>
      <c r="C257" s="730">
        <v>44071</v>
      </c>
      <c r="D257" s="723" t="s">
        <v>2076</v>
      </c>
      <c r="E257" s="731">
        <v>151</v>
      </c>
      <c r="F257" s="731">
        <v>42.8</v>
      </c>
      <c r="G257" s="731">
        <f t="shared" si="10"/>
        <v>108.2</v>
      </c>
      <c r="H257" s="471" t="s">
        <v>75</v>
      </c>
      <c r="I257" s="553"/>
      <c r="J257" s="472"/>
    </row>
    <row r="258" spans="1:10" ht="30" x14ac:dyDescent="0.25">
      <c r="A258" s="471">
        <v>209</v>
      </c>
      <c r="B258" s="704" t="s">
        <v>2931</v>
      </c>
      <c r="C258" s="730">
        <v>44073</v>
      </c>
      <c r="D258" s="723" t="s">
        <v>2076</v>
      </c>
      <c r="E258" s="731">
        <v>54.9</v>
      </c>
      <c r="F258" s="731">
        <v>54.9</v>
      </c>
      <c r="G258" s="731">
        <v>0</v>
      </c>
      <c r="H258" s="471" t="s">
        <v>75</v>
      </c>
      <c r="I258" s="553"/>
      <c r="J258" s="472"/>
    </row>
    <row r="259" spans="1:10" ht="30" x14ac:dyDescent="0.25">
      <c r="A259" s="471">
        <v>210</v>
      </c>
      <c r="B259" s="704" t="s">
        <v>3757</v>
      </c>
      <c r="C259" s="730">
        <v>44081</v>
      </c>
      <c r="D259" s="723" t="s">
        <v>2076</v>
      </c>
      <c r="E259" s="731">
        <v>86</v>
      </c>
      <c r="F259" s="731">
        <v>86</v>
      </c>
      <c r="G259" s="731">
        <v>0</v>
      </c>
      <c r="H259" s="471" t="s">
        <v>75</v>
      </c>
      <c r="I259" s="553"/>
      <c r="J259" s="472"/>
    </row>
    <row r="260" spans="1:10" ht="30" x14ac:dyDescent="0.25">
      <c r="A260" s="471">
        <v>211</v>
      </c>
      <c r="B260" s="704" t="s">
        <v>3758</v>
      </c>
      <c r="C260" s="730">
        <v>44081</v>
      </c>
      <c r="D260" s="723" t="s">
        <v>2076</v>
      </c>
      <c r="E260" s="731">
        <v>59.9</v>
      </c>
      <c r="F260" s="731">
        <v>59.9</v>
      </c>
      <c r="G260" s="731">
        <v>0</v>
      </c>
      <c r="H260" s="471" t="s">
        <v>75</v>
      </c>
      <c r="I260" s="553"/>
      <c r="J260" s="472"/>
    </row>
    <row r="261" spans="1:10" x14ac:dyDescent="0.25">
      <c r="A261" s="471">
        <v>212</v>
      </c>
      <c r="B261" s="704" t="s">
        <v>3759</v>
      </c>
      <c r="C261" s="730">
        <v>44081</v>
      </c>
      <c r="D261" s="723" t="s">
        <v>2076</v>
      </c>
      <c r="E261" s="731">
        <v>69.900000000000006</v>
      </c>
      <c r="F261" s="731">
        <v>69.900000000000006</v>
      </c>
      <c r="G261" s="731">
        <v>0</v>
      </c>
      <c r="H261" s="471" t="s">
        <v>75</v>
      </c>
      <c r="I261" s="553"/>
      <c r="J261" s="472"/>
    </row>
    <row r="262" spans="1:10" ht="30" x14ac:dyDescent="0.25">
      <c r="A262" s="471">
        <v>213</v>
      </c>
      <c r="B262" s="704" t="s">
        <v>3757</v>
      </c>
      <c r="C262" s="730">
        <v>44081</v>
      </c>
      <c r="D262" s="723" t="s">
        <v>2076</v>
      </c>
      <c r="E262" s="731">
        <v>86</v>
      </c>
      <c r="F262" s="731">
        <v>86</v>
      </c>
      <c r="G262" s="731">
        <v>0</v>
      </c>
      <c r="H262" s="471" t="s">
        <v>75</v>
      </c>
      <c r="I262" s="553"/>
      <c r="J262" s="472"/>
    </row>
    <row r="263" spans="1:10" ht="37.5" customHeight="1" x14ac:dyDescent="0.25">
      <c r="A263" s="471">
        <v>214</v>
      </c>
      <c r="B263" s="704" t="s">
        <v>3759</v>
      </c>
      <c r="C263" s="730">
        <v>44081</v>
      </c>
      <c r="D263" s="723" t="s">
        <v>2076</v>
      </c>
      <c r="E263" s="731">
        <v>69.900000000000006</v>
      </c>
      <c r="F263" s="731">
        <v>69.900000000000006</v>
      </c>
      <c r="G263" s="731">
        <v>0</v>
      </c>
      <c r="H263" s="471" t="s">
        <v>75</v>
      </c>
      <c r="I263" s="553"/>
      <c r="J263" s="472"/>
    </row>
    <row r="264" spans="1:10" ht="30" x14ac:dyDescent="0.25">
      <c r="A264" s="471">
        <v>215</v>
      </c>
      <c r="B264" s="704" t="s">
        <v>3758</v>
      </c>
      <c r="C264" s="730">
        <v>44081</v>
      </c>
      <c r="D264" s="723" t="s">
        <v>2076</v>
      </c>
      <c r="E264" s="731">
        <v>59.9</v>
      </c>
      <c r="F264" s="731">
        <v>59.9</v>
      </c>
      <c r="G264" s="731">
        <v>0</v>
      </c>
      <c r="H264" s="471" t="s">
        <v>75</v>
      </c>
      <c r="I264" s="553"/>
      <c r="J264" s="472"/>
    </row>
    <row r="265" spans="1:10" ht="45" x14ac:dyDescent="0.25">
      <c r="A265" s="471">
        <v>216</v>
      </c>
      <c r="B265" s="704" t="s">
        <v>2940</v>
      </c>
      <c r="C265" s="730">
        <v>44103</v>
      </c>
      <c r="D265" s="723" t="s">
        <v>2076</v>
      </c>
      <c r="E265" s="731">
        <v>68.900000000000006</v>
      </c>
      <c r="F265" s="731">
        <v>68.900000000000006</v>
      </c>
      <c r="G265" s="731">
        <v>0</v>
      </c>
      <c r="H265" s="471" t="s">
        <v>75</v>
      </c>
      <c r="I265" s="553"/>
      <c r="J265" s="472"/>
    </row>
    <row r="266" spans="1:10" ht="30" x14ac:dyDescent="0.25">
      <c r="A266" s="471">
        <v>217</v>
      </c>
      <c r="B266" s="704" t="s">
        <v>2939</v>
      </c>
      <c r="C266" s="730">
        <v>44120</v>
      </c>
      <c r="D266" s="723" t="s">
        <v>2076</v>
      </c>
      <c r="E266" s="731">
        <v>124.4</v>
      </c>
      <c r="F266" s="731">
        <v>124.4</v>
      </c>
      <c r="G266" s="731">
        <v>0</v>
      </c>
      <c r="H266" s="471" t="s">
        <v>75</v>
      </c>
      <c r="I266" s="553"/>
      <c r="J266" s="472"/>
    </row>
    <row r="267" spans="1:10" ht="30" x14ac:dyDescent="0.25">
      <c r="A267" s="471">
        <v>218</v>
      </c>
      <c r="B267" s="704" t="s">
        <v>3760</v>
      </c>
      <c r="C267" s="730">
        <v>44120</v>
      </c>
      <c r="D267" s="723" t="s">
        <v>2076</v>
      </c>
      <c r="E267" s="731">
        <v>147.4</v>
      </c>
      <c r="F267" s="731">
        <v>147.4</v>
      </c>
      <c r="G267" s="731">
        <v>0</v>
      </c>
      <c r="H267" s="471" t="s">
        <v>75</v>
      </c>
      <c r="I267" s="553"/>
      <c r="J267" s="472"/>
    </row>
    <row r="268" spans="1:10" ht="45" x14ac:dyDescent="0.25">
      <c r="A268" s="471">
        <v>219</v>
      </c>
      <c r="B268" s="704" t="s">
        <v>2938</v>
      </c>
      <c r="C268" s="730">
        <v>44120</v>
      </c>
      <c r="D268" s="723" t="s">
        <v>2076</v>
      </c>
      <c r="E268" s="731">
        <v>210</v>
      </c>
      <c r="F268" s="731">
        <v>210</v>
      </c>
      <c r="G268" s="731">
        <v>0</v>
      </c>
      <c r="H268" s="471" t="s">
        <v>75</v>
      </c>
      <c r="I268" s="553"/>
      <c r="J268" s="472"/>
    </row>
    <row r="269" spans="1:10" x14ac:dyDescent="0.25">
      <c r="A269" s="471">
        <v>220</v>
      </c>
      <c r="B269" s="704" t="s">
        <v>3809</v>
      </c>
      <c r="C269" s="730">
        <v>44132</v>
      </c>
      <c r="D269" s="723" t="s">
        <v>2076</v>
      </c>
      <c r="E269" s="731">
        <v>70</v>
      </c>
      <c r="F269" s="731">
        <v>70</v>
      </c>
      <c r="G269" s="731">
        <v>0</v>
      </c>
      <c r="H269" s="471" t="s">
        <v>75</v>
      </c>
    </row>
    <row r="270" spans="1:10" x14ac:dyDescent="0.25">
      <c r="A270" s="471">
        <v>221</v>
      </c>
      <c r="B270" s="704" t="s">
        <v>2934</v>
      </c>
      <c r="C270" s="730">
        <v>44132</v>
      </c>
      <c r="D270" s="723" t="s">
        <v>2076</v>
      </c>
      <c r="E270" s="731">
        <v>75</v>
      </c>
      <c r="F270" s="731">
        <v>75</v>
      </c>
      <c r="G270" s="731">
        <v>0</v>
      </c>
      <c r="H270" s="471" t="s">
        <v>75</v>
      </c>
    </row>
    <row r="271" spans="1:10" x14ac:dyDescent="0.25">
      <c r="A271" s="471">
        <v>222</v>
      </c>
      <c r="B271" s="704" t="s">
        <v>3761</v>
      </c>
      <c r="C271" s="730">
        <v>44132</v>
      </c>
      <c r="D271" s="723" t="s">
        <v>2076</v>
      </c>
      <c r="E271" s="731">
        <v>60</v>
      </c>
      <c r="F271" s="731">
        <v>60</v>
      </c>
      <c r="G271" s="731">
        <v>0</v>
      </c>
      <c r="H271" s="471" t="s">
        <v>75</v>
      </c>
    </row>
    <row r="272" spans="1:10" x14ac:dyDescent="0.25">
      <c r="A272" s="471">
        <v>223</v>
      </c>
      <c r="B272" s="704" t="s">
        <v>2935</v>
      </c>
      <c r="C272" s="730">
        <v>44132</v>
      </c>
      <c r="D272" s="723" t="s">
        <v>2076</v>
      </c>
      <c r="E272" s="731">
        <v>75</v>
      </c>
      <c r="F272" s="731">
        <v>75</v>
      </c>
      <c r="G272" s="731">
        <v>0</v>
      </c>
      <c r="H272" s="471" t="s">
        <v>75</v>
      </c>
    </row>
    <row r="273" spans="1:8" ht="30.75" customHeight="1" x14ac:dyDescent="0.25">
      <c r="A273" s="471">
        <v>224</v>
      </c>
      <c r="B273" s="704" t="s">
        <v>2937</v>
      </c>
      <c r="C273" s="730">
        <v>44132</v>
      </c>
      <c r="D273" s="723" t="s">
        <v>2076</v>
      </c>
      <c r="E273" s="731">
        <v>245.9</v>
      </c>
      <c r="F273" s="731">
        <v>245.9</v>
      </c>
      <c r="G273" s="731">
        <v>0</v>
      </c>
      <c r="H273" s="471" t="s">
        <v>75</v>
      </c>
    </row>
    <row r="274" spans="1:8" ht="30.75" customHeight="1" x14ac:dyDescent="0.25">
      <c r="A274" s="471">
        <v>225</v>
      </c>
      <c r="B274" s="704" t="s">
        <v>2936</v>
      </c>
      <c r="C274" s="730">
        <v>44132</v>
      </c>
      <c r="D274" s="723" t="s">
        <v>2076</v>
      </c>
      <c r="E274" s="731">
        <v>63.1</v>
      </c>
      <c r="F274" s="731">
        <v>63.1</v>
      </c>
      <c r="G274" s="731">
        <v>0</v>
      </c>
      <c r="H274" s="471" t="s">
        <v>75</v>
      </c>
    </row>
    <row r="275" spans="1:8" ht="30.75" customHeight="1" x14ac:dyDescent="0.25">
      <c r="A275" s="471">
        <v>226</v>
      </c>
      <c r="B275" s="704" t="s">
        <v>2936</v>
      </c>
      <c r="C275" s="730">
        <v>44132</v>
      </c>
      <c r="D275" s="723" t="s">
        <v>2076</v>
      </c>
      <c r="E275" s="731">
        <v>63.1</v>
      </c>
      <c r="F275" s="731">
        <v>63.1</v>
      </c>
      <c r="G275" s="731">
        <v>0</v>
      </c>
      <c r="H275" s="471" t="s">
        <v>75</v>
      </c>
    </row>
    <row r="276" spans="1:8" ht="30.75" customHeight="1" x14ac:dyDescent="0.25">
      <c r="A276" s="471">
        <v>227</v>
      </c>
      <c r="B276" s="704" t="s">
        <v>2933</v>
      </c>
      <c r="C276" s="730">
        <v>44132</v>
      </c>
      <c r="D276" s="723" t="s">
        <v>2076</v>
      </c>
      <c r="E276" s="731">
        <v>65</v>
      </c>
      <c r="F276" s="731">
        <v>65</v>
      </c>
      <c r="G276" s="731">
        <v>0</v>
      </c>
      <c r="H276" s="471" t="s">
        <v>75</v>
      </c>
    </row>
    <row r="277" spans="1:8" ht="30.75" customHeight="1" x14ac:dyDescent="0.25">
      <c r="A277" s="471">
        <v>228</v>
      </c>
      <c r="B277" s="704" t="s">
        <v>2933</v>
      </c>
      <c r="C277" s="730">
        <v>44132</v>
      </c>
      <c r="D277" s="723" t="s">
        <v>2076</v>
      </c>
      <c r="E277" s="731">
        <v>65</v>
      </c>
      <c r="F277" s="731">
        <v>65</v>
      </c>
      <c r="G277" s="731">
        <v>0</v>
      </c>
      <c r="H277" s="471" t="s">
        <v>75</v>
      </c>
    </row>
    <row r="278" spans="1:8" ht="30.75" customHeight="1" x14ac:dyDescent="0.25">
      <c r="A278" s="471">
        <v>229</v>
      </c>
      <c r="B278" s="704" t="s">
        <v>2932</v>
      </c>
      <c r="C278" s="730">
        <v>44132</v>
      </c>
      <c r="D278" s="723" t="s">
        <v>2076</v>
      </c>
      <c r="E278" s="731">
        <v>69.5</v>
      </c>
      <c r="F278" s="731">
        <v>69.5</v>
      </c>
      <c r="G278" s="731">
        <v>0</v>
      </c>
      <c r="H278" s="471" t="s">
        <v>75</v>
      </c>
    </row>
    <row r="279" spans="1:8" ht="30.75" customHeight="1" x14ac:dyDescent="0.25">
      <c r="A279" s="471">
        <v>230</v>
      </c>
      <c r="B279" s="704" t="s">
        <v>2933</v>
      </c>
      <c r="C279" s="730">
        <v>44132</v>
      </c>
      <c r="D279" s="723" t="s">
        <v>2076</v>
      </c>
      <c r="E279" s="731">
        <v>65</v>
      </c>
      <c r="F279" s="731">
        <v>65</v>
      </c>
      <c r="G279" s="731">
        <v>0</v>
      </c>
      <c r="H279" s="471" t="s">
        <v>75</v>
      </c>
    </row>
    <row r="280" spans="1:8" ht="30.75" customHeight="1" x14ac:dyDescent="0.25">
      <c r="A280" s="471">
        <v>231</v>
      </c>
      <c r="B280" s="704" t="s">
        <v>2931</v>
      </c>
      <c r="C280" s="730">
        <v>44134</v>
      </c>
      <c r="D280" s="723" t="s">
        <v>2076</v>
      </c>
      <c r="E280" s="731">
        <v>57.1</v>
      </c>
      <c r="F280" s="731">
        <v>57.1</v>
      </c>
      <c r="G280" s="731">
        <v>0</v>
      </c>
      <c r="H280" s="471" t="s">
        <v>75</v>
      </c>
    </row>
    <row r="281" spans="1:8" ht="30.75" customHeight="1" x14ac:dyDescent="0.25">
      <c r="A281" s="471">
        <v>232</v>
      </c>
      <c r="B281" s="704" t="s">
        <v>2930</v>
      </c>
      <c r="C281" s="730">
        <v>44147</v>
      </c>
      <c r="D281" s="723" t="s">
        <v>2076</v>
      </c>
      <c r="E281" s="731">
        <v>90</v>
      </c>
      <c r="F281" s="731">
        <v>90</v>
      </c>
      <c r="G281" s="731">
        <v>0</v>
      </c>
      <c r="H281" s="471" t="s">
        <v>75</v>
      </c>
    </row>
    <row r="282" spans="1:8" ht="30.75" customHeight="1" x14ac:dyDescent="0.25">
      <c r="A282" s="471">
        <v>233</v>
      </c>
      <c r="B282" s="704" t="s">
        <v>2929</v>
      </c>
      <c r="C282" s="730">
        <v>44193</v>
      </c>
      <c r="D282" s="723" t="s">
        <v>2076</v>
      </c>
      <c r="E282" s="731">
        <v>50</v>
      </c>
      <c r="F282" s="731">
        <v>50</v>
      </c>
      <c r="G282" s="731">
        <v>0</v>
      </c>
      <c r="H282" s="471" t="s">
        <v>75</v>
      </c>
    </row>
    <row r="283" spans="1:8" ht="30.75" customHeight="1" x14ac:dyDescent="0.25">
      <c r="A283" s="471">
        <v>234</v>
      </c>
      <c r="B283" s="704" t="s">
        <v>2928</v>
      </c>
      <c r="C283" s="730">
        <v>44194</v>
      </c>
      <c r="D283" s="723" t="s">
        <v>2076</v>
      </c>
      <c r="E283" s="731">
        <v>197.9</v>
      </c>
      <c r="F283" s="731">
        <v>197.9</v>
      </c>
      <c r="G283" s="731">
        <v>0</v>
      </c>
      <c r="H283" s="471" t="s">
        <v>75</v>
      </c>
    </row>
    <row r="284" spans="1:8" x14ac:dyDescent="0.25">
      <c r="A284" s="471">
        <v>235</v>
      </c>
      <c r="B284" s="704" t="s">
        <v>3762</v>
      </c>
      <c r="C284" s="730">
        <v>44560</v>
      </c>
      <c r="D284" s="723" t="s">
        <v>2076</v>
      </c>
      <c r="E284" s="731">
        <v>321.464</v>
      </c>
      <c r="F284" s="731">
        <v>0</v>
      </c>
      <c r="G284" s="731">
        <f>E284-F284</f>
        <v>321.464</v>
      </c>
      <c r="H284" s="471" t="s">
        <v>75</v>
      </c>
    </row>
    <row r="285" spans="1:8" x14ac:dyDescent="0.25">
      <c r="A285" s="471">
        <v>236</v>
      </c>
      <c r="B285" s="704" t="s">
        <v>3763</v>
      </c>
      <c r="C285" s="730">
        <v>44557</v>
      </c>
      <c r="D285" s="723" t="s">
        <v>2076</v>
      </c>
      <c r="E285" s="731">
        <v>210</v>
      </c>
      <c r="F285" s="731">
        <v>0</v>
      </c>
      <c r="G285" s="731">
        <f t="shared" ref="G285:G349" si="11">E285-F285</f>
        <v>210</v>
      </c>
      <c r="H285" s="471" t="s">
        <v>75</v>
      </c>
    </row>
    <row r="286" spans="1:8" ht="30.75" customHeight="1" x14ac:dyDescent="0.25">
      <c r="A286" s="471">
        <v>237</v>
      </c>
      <c r="B286" s="704" t="s">
        <v>3764</v>
      </c>
      <c r="C286" s="730">
        <v>44553</v>
      </c>
      <c r="D286" s="723" t="s">
        <v>2076</v>
      </c>
      <c r="E286" s="731">
        <v>45.09</v>
      </c>
      <c r="F286" s="731">
        <f>E286</f>
        <v>45.09</v>
      </c>
      <c r="G286" s="731">
        <f t="shared" si="11"/>
        <v>0</v>
      </c>
      <c r="H286" s="471" t="s">
        <v>75</v>
      </c>
    </row>
    <row r="287" spans="1:8" ht="30.75" customHeight="1" x14ac:dyDescent="0.25">
      <c r="A287" s="471">
        <v>238</v>
      </c>
      <c r="B287" s="704" t="s">
        <v>3764</v>
      </c>
      <c r="C287" s="730">
        <v>44553</v>
      </c>
      <c r="D287" s="723" t="s">
        <v>2076</v>
      </c>
      <c r="E287" s="731">
        <v>45.09</v>
      </c>
      <c r="F287" s="731">
        <f>E287</f>
        <v>45.09</v>
      </c>
      <c r="G287" s="731">
        <f t="shared" si="11"/>
        <v>0</v>
      </c>
      <c r="H287" s="471" t="s">
        <v>75</v>
      </c>
    </row>
    <row r="288" spans="1:8" ht="30.75" customHeight="1" x14ac:dyDescent="0.25">
      <c r="A288" s="471">
        <v>239</v>
      </c>
      <c r="B288" s="704" t="s">
        <v>3765</v>
      </c>
      <c r="C288" s="730">
        <v>44552</v>
      </c>
      <c r="D288" s="723" t="s">
        <v>2076</v>
      </c>
      <c r="E288" s="731">
        <v>222.1</v>
      </c>
      <c r="F288" s="731">
        <v>0</v>
      </c>
      <c r="G288" s="731">
        <f t="shared" si="11"/>
        <v>222.1</v>
      </c>
      <c r="H288" s="471" t="s">
        <v>75</v>
      </c>
    </row>
    <row r="289" spans="1:8" ht="30.75" customHeight="1" x14ac:dyDescent="0.25">
      <c r="A289" s="471">
        <v>240</v>
      </c>
      <c r="B289" s="704" t="s">
        <v>3766</v>
      </c>
      <c r="C289" s="730">
        <v>44552</v>
      </c>
      <c r="D289" s="723" t="s">
        <v>2076</v>
      </c>
      <c r="E289" s="731">
        <v>50.5</v>
      </c>
      <c r="F289" s="731">
        <f>E289</f>
        <v>50.5</v>
      </c>
      <c r="G289" s="731">
        <f t="shared" si="11"/>
        <v>0</v>
      </c>
      <c r="H289" s="471" t="s">
        <v>75</v>
      </c>
    </row>
    <row r="290" spans="1:8" ht="30.75" customHeight="1" x14ac:dyDescent="0.25">
      <c r="A290" s="471">
        <v>241</v>
      </c>
      <c r="B290" s="704" t="s">
        <v>3767</v>
      </c>
      <c r="C290" s="730">
        <v>44552</v>
      </c>
      <c r="D290" s="723" t="s">
        <v>2076</v>
      </c>
      <c r="E290" s="731">
        <v>133.1</v>
      </c>
      <c r="F290" s="731">
        <v>0</v>
      </c>
      <c r="G290" s="731">
        <f t="shared" si="11"/>
        <v>133.1</v>
      </c>
      <c r="H290" s="471" t="s">
        <v>75</v>
      </c>
    </row>
    <row r="291" spans="1:8" ht="30.75" customHeight="1" x14ac:dyDescent="0.25">
      <c r="A291" s="471">
        <v>242</v>
      </c>
      <c r="B291" s="704" t="s">
        <v>3768</v>
      </c>
      <c r="C291" s="730">
        <v>44552</v>
      </c>
      <c r="D291" s="723" t="s">
        <v>2076</v>
      </c>
      <c r="E291" s="731">
        <v>196.25</v>
      </c>
      <c r="F291" s="731">
        <v>0</v>
      </c>
      <c r="G291" s="731">
        <f t="shared" si="11"/>
        <v>196.25</v>
      </c>
      <c r="H291" s="471" t="s">
        <v>75</v>
      </c>
    </row>
    <row r="292" spans="1:8" ht="30.75" customHeight="1" x14ac:dyDescent="0.25">
      <c r="A292" s="471">
        <v>243</v>
      </c>
      <c r="B292" s="704" t="s">
        <v>3768</v>
      </c>
      <c r="C292" s="730">
        <v>44552</v>
      </c>
      <c r="D292" s="723" t="s">
        <v>2076</v>
      </c>
      <c r="E292" s="731">
        <v>196.25</v>
      </c>
      <c r="F292" s="731">
        <v>0</v>
      </c>
      <c r="G292" s="731">
        <f t="shared" si="11"/>
        <v>196.25</v>
      </c>
      <c r="H292" s="471" t="s">
        <v>75</v>
      </c>
    </row>
    <row r="293" spans="1:8" ht="30.75" customHeight="1" x14ac:dyDescent="0.25">
      <c r="A293" s="471">
        <v>244</v>
      </c>
      <c r="B293" s="704" t="s">
        <v>3769</v>
      </c>
      <c r="C293" s="730">
        <v>44538</v>
      </c>
      <c r="D293" s="723" t="s">
        <v>2076</v>
      </c>
      <c r="E293" s="731">
        <v>51.35</v>
      </c>
      <c r="F293" s="731">
        <f>E293</f>
        <v>51.35</v>
      </c>
      <c r="G293" s="731">
        <f t="shared" si="11"/>
        <v>0</v>
      </c>
      <c r="H293" s="471" t="s">
        <v>75</v>
      </c>
    </row>
    <row r="294" spans="1:8" x14ac:dyDescent="0.25">
      <c r="A294" s="471">
        <v>245</v>
      </c>
      <c r="B294" s="704" t="s">
        <v>2597</v>
      </c>
      <c r="C294" s="730">
        <v>44538</v>
      </c>
      <c r="D294" s="723" t="s">
        <v>2076</v>
      </c>
      <c r="E294" s="731">
        <v>53.43</v>
      </c>
      <c r="F294" s="731">
        <f t="shared" ref="F294:F295" si="12">E294</f>
        <v>53.43</v>
      </c>
      <c r="G294" s="731">
        <f t="shared" si="11"/>
        <v>0</v>
      </c>
      <c r="H294" s="471" t="s">
        <v>75</v>
      </c>
    </row>
    <row r="295" spans="1:8" x14ac:dyDescent="0.25">
      <c r="A295" s="471">
        <v>246</v>
      </c>
      <c r="B295" s="704" t="s">
        <v>3770</v>
      </c>
      <c r="C295" s="730">
        <v>44537</v>
      </c>
      <c r="D295" s="723" t="s">
        <v>2076</v>
      </c>
      <c r="E295" s="731">
        <v>41.3</v>
      </c>
      <c r="F295" s="731">
        <f t="shared" si="12"/>
        <v>41.3</v>
      </c>
      <c r="G295" s="731">
        <f t="shared" si="11"/>
        <v>0</v>
      </c>
      <c r="H295" s="471" t="s">
        <v>75</v>
      </c>
    </row>
    <row r="296" spans="1:8" ht="30.75" customHeight="1" x14ac:dyDescent="0.25">
      <c r="A296" s="471">
        <v>247</v>
      </c>
      <c r="B296" s="704" t="s">
        <v>3771</v>
      </c>
      <c r="C296" s="730">
        <v>44537</v>
      </c>
      <c r="D296" s="723" t="s">
        <v>2076</v>
      </c>
      <c r="E296" s="731">
        <v>170</v>
      </c>
      <c r="F296" s="731">
        <v>0</v>
      </c>
      <c r="G296" s="731">
        <f t="shared" si="11"/>
        <v>170</v>
      </c>
      <c r="H296" s="471" t="s">
        <v>75</v>
      </c>
    </row>
    <row r="297" spans="1:8" x14ac:dyDescent="0.25">
      <c r="A297" s="471">
        <v>248</v>
      </c>
      <c r="B297" s="704" t="s">
        <v>3772</v>
      </c>
      <c r="C297" s="730">
        <v>44530</v>
      </c>
      <c r="D297" s="723" t="s">
        <v>2076</v>
      </c>
      <c r="E297" s="731">
        <v>44.54166</v>
      </c>
      <c r="F297" s="731">
        <f>E297</f>
        <v>44.54166</v>
      </c>
      <c r="G297" s="731">
        <f t="shared" si="11"/>
        <v>0</v>
      </c>
      <c r="H297" s="471" t="s">
        <v>75</v>
      </c>
    </row>
    <row r="298" spans="1:8" x14ac:dyDescent="0.25">
      <c r="A298" s="471">
        <v>249</v>
      </c>
      <c r="B298" s="704" t="s">
        <v>3772</v>
      </c>
      <c r="C298" s="730">
        <v>44530</v>
      </c>
      <c r="D298" s="723" t="s">
        <v>2076</v>
      </c>
      <c r="E298" s="731">
        <v>44.54166</v>
      </c>
      <c r="F298" s="731">
        <f t="shared" ref="F298:F361" si="13">E298</f>
        <v>44.54166</v>
      </c>
      <c r="G298" s="731">
        <f t="shared" si="11"/>
        <v>0</v>
      </c>
      <c r="H298" s="471" t="s">
        <v>75</v>
      </c>
    </row>
    <row r="299" spans="1:8" x14ac:dyDescent="0.25">
      <c r="A299" s="471">
        <v>250</v>
      </c>
      <c r="B299" s="704" t="s">
        <v>3772</v>
      </c>
      <c r="C299" s="730">
        <v>44530</v>
      </c>
      <c r="D299" s="723" t="s">
        <v>2076</v>
      </c>
      <c r="E299" s="731">
        <v>44.54166</v>
      </c>
      <c r="F299" s="731">
        <f t="shared" si="13"/>
        <v>44.54166</v>
      </c>
      <c r="G299" s="731">
        <f t="shared" si="11"/>
        <v>0</v>
      </c>
      <c r="H299" s="471" t="s">
        <v>75</v>
      </c>
    </row>
    <row r="300" spans="1:8" x14ac:dyDescent="0.25">
      <c r="A300" s="471">
        <v>251</v>
      </c>
      <c r="B300" s="704" t="s">
        <v>3772</v>
      </c>
      <c r="C300" s="730">
        <v>44530</v>
      </c>
      <c r="D300" s="723" t="s">
        <v>2076</v>
      </c>
      <c r="E300" s="731">
        <v>44.54166</v>
      </c>
      <c r="F300" s="731">
        <f t="shared" si="13"/>
        <v>44.54166</v>
      </c>
      <c r="G300" s="731">
        <f t="shared" si="11"/>
        <v>0</v>
      </c>
      <c r="H300" s="471" t="s">
        <v>75</v>
      </c>
    </row>
    <row r="301" spans="1:8" x14ac:dyDescent="0.25">
      <c r="A301" s="471">
        <v>252</v>
      </c>
      <c r="B301" s="704" t="s">
        <v>3772</v>
      </c>
      <c r="C301" s="730">
        <v>44530</v>
      </c>
      <c r="D301" s="723" t="s">
        <v>2076</v>
      </c>
      <c r="E301" s="731">
        <v>44.54166</v>
      </c>
      <c r="F301" s="731">
        <f t="shared" si="13"/>
        <v>44.54166</v>
      </c>
      <c r="G301" s="731">
        <f t="shared" si="11"/>
        <v>0</v>
      </c>
      <c r="H301" s="471" t="s">
        <v>75</v>
      </c>
    </row>
    <row r="302" spans="1:8" x14ac:dyDescent="0.25">
      <c r="A302" s="471">
        <v>253</v>
      </c>
      <c r="B302" s="704" t="s">
        <v>3772</v>
      </c>
      <c r="C302" s="730">
        <v>44530</v>
      </c>
      <c r="D302" s="723" t="s">
        <v>2076</v>
      </c>
      <c r="E302" s="731">
        <v>44.54166</v>
      </c>
      <c r="F302" s="731">
        <f t="shared" si="13"/>
        <v>44.54166</v>
      </c>
      <c r="G302" s="731">
        <f t="shared" si="11"/>
        <v>0</v>
      </c>
      <c r="H302" s="471" t="s">
        <v>75</v>
      </c>
    </row>
    <row r="303" spans="1:8" ht="30.75" customHeight="1" x14ac:dyDescent="0.25">
      <c r="A303" s="471">
        <v>254</v>
      </c>
      <c r="B303" s="704" t="s">
        <v>3773</v>
      </c>
      <c r="C303" s="730">
        <v>44529</v>
      </c>
      <c r="D303" s="723" t="s">
        <v>2076</v>
      </c>
      <c r="E303" s="731">
        <v>44.54166</v>
      </c>
      <c r="F303" s="731">
        <f t="shared" si="13"/>
        <v>44.54166</v>
      </c>
      <c r="G303" s="731">
        <f t="shared" si="11"/>
        <v>0</v>
      </c>
      <c r="H303" s="471" t="s">
        <v>75</v>
      </c>
    </row>
    <row r="304" spans="1:8" ht="30.75" customHeight="1" x14ac:dyDescent="0.25">
      <c r="A304" s="471">
        <v>255</v>
      </c>
      <c r="B304" s="704" t="s">
        <v>3774</v>
      </c>
      <c r="C304" s="730">
        <v>44529</v>
      </c>
      <c r="D304" s="723" t="s">
        <v>2076</v>
      </c>
      <c r="E304" s="731">
        <v>90.4</v>
      </c>
      <c r="F304" s="731">
        <f t="shared" si="13"/>
        <v>90.4</v>
      </c>
      <c r="G304" s="731">
        <f t="shared" si="11"/>
        <v>0</v>
      </c>
      <c r="H304" s="471" t="s">
        <v>75</v>
      </c>
    </row>
    <row r="305" spans="1:8" ht="30.75" customHeight="1" x14ac:dyDescent="0.25">
      <c r="A305" s="471">
        <v>256</v>
      </c>
      <c r="B305" s="704" t="s">
        <v>3773</v>
      </c>
      <c r="C305" s="730">
        <v>44529</v>
      </c>
      <c r="D305" s="723" t="s">
        <v>2076</v>
      </c>
      <c r="E305" s="731">
        <v>44.54166</v>
      </c>
      <c r="F305" s="731">
        <f t="shared" si="13"/>
        <v>44.54166</v>
      </c>
      <c r="G305" s="731">
        <f t="shared" si="11"/>
        <v>0</v>
      </c>
      <c r="H305" s="471" t="s">
        <v>75</v>
      </c>
    </row>
    <row r="306" spans="1:8" ht="30.75" customHeight="1" x14ac:dyDescent="0.25">
      <c r="A306" s="471">
        <v>257</v>
      </c>
      <c r="B306" s="704" t="s">
        <v>3773</v>
      </c>
      <c r="C306" s="730">
        <v>44529</v>
      </c>
      <c r="D306" s="723" t="s">
        <v>2076</v>
      </c>
      <c r="E306" s="731">
        <v>44.54166</v>
      </c>
      <c r="F306" s="731">
        <f t="shared" si="13"/>
        <v>44.54166</v>
      </c>
      <c r="G306" s="731">
        <f t="shared" si="11"/>
        <v>0</v>
      </c>
      <c r="H306" s="471" t="s">
        <v>75</v>
      </c>
    </row>
    <row r="307" spans="1:8" ht="30.75" customHeight="1" x14ac:dyDescent="0.25">
      <c r="A307" s="471">
        <v>258</v>
      </c>
      <c r="B307" s="704" t="s">
        <v>3773</v>
      </c>
      <c r="C307" s="730">
        <v>44529</v>
      </c>
      <c r="D307" s="723" t="s">
        <v>2076</v>
      </c>
      <c r="E307" s="731">
        <v>44.54166</v>
      </c>
      <c r="F307" s="731">
        <f t="shared" si="13"/>
        <v>44.54166</v>
      </c>
      <c r="G307" s="731">
        <f t="shared" si="11"/>
        <v>0</v>
      </c>
      <c r="H307" s="471" t="s">
        <v>75</v>
      </c>
    </row>
    <row r="308" spans="1:8" ht="30.75" customHeight="1" x14ac:dyDescent="0.25">
      <c r="A308" s="471">
        <v>259</v>
      </c>
      <c r="B308" s="704" t="s">
        <v>3774</v>
      </c>
      <c r="C308" s="730">
        <v>44529</v>
      </c>
      <c r="D308" s="723" t="s">
        <v>2076</v>
      </c>
      <c r="E308" s="731">
        <v>90.4</v>
      </c>
      <c r="F308" s="731">
        <f>E308</f>
        <v>90.4</v>
      </c>
      <c r="G308" s="731">
        <f t="shared" si="11"/>
        <v>0</v>
      </c>
      <c r="H308" s="471" t="s">
        <v>75</v>
      </c>
    </row>
    <row r="309" spans="1:8" ht="30" x14ac:dyDescent="0.25">
      <c r="A309" s="471">
        <v>260</v>
      </c>
      <c r="B309" s="704" t="s">
        <v>3775</v>
      </c>
      <c r="C309" s="730">
        <v>44525</v>
      </c>
      <c r="D309" s="723" t="s">
        <v>2076</v>
      </c>
      <c r="E309" s="731">
        <v>76</v>
      </c>
      <c r="F309" s="731">
        <f t="shared" si="13"/>
        <v>76</v>
      </c>
      <c r="G309" s="731">
        <f t="shared" si="11"/>
        <v>0</v>
      </c>
      <c r="H309" s="471" t="s">
        <v>75</v>
      </c>
    </row>
    <row r="310" spans="1:8" ht="30" x14ac:dyDescent="0.25">
      <c r="A310" s="471">
        <v>261</v>
      </c>
      <c r="B310" s="704" t="s">
        <v>3775</v>
      </c>
      <c r="C310" s="730">
        <v>44525</v>
      </c>
      <c r="D310" s="723" t="s">
        <v>2076</v>
      </c>
      <c r="E310" s="731">
        <v>76</v>
      </c>
      <c r="F310" s="731">
        <f t="shared" si="13"/>
        <v>76</v>
      </c>
      <c r="G310" s="731">
        <f t="shared" si="11"/>
        <v>0</v>
      </c>
      <c r="H310" s="471" t="s">
        <v>75</v>
      </c>
    </row>
    <row r="311" spans="1:8" ht="30" x14ac:dyDescent="0.25">
      <c r="A311" s="471">
        <v>262</v>
      </c>
      <c r="B311" s="704" t="s">
        <v>3775</v>
      </c>
      <c r="C311" s="730">
        <v>44525</v>
      </c>
      <c r="D311" s="723" t="s">
        <v>2076</v>
      </c>
      <c r="E311" s="731">
        <v>76</v>
      </c>
      <c r="F311" s="731">
        <f t="shared" si="13"/>
        <v>76</v>
      </c>
      <c r="G311" s="731">
        <f t="shared" si="11"/>
        <v>0</v>
      </c>
      <c r="H311" s="471" t="s">
        <v>75</v>
      </c>
    </row>
    <row r="312" spans="1:8" ht="30" x14ac:dyDescent="0.25">
      <c r="A312" s="471">
        <v>263</v>
      </c>
      <c r="B312" s="704" t="s">
        <v>3775</v>
      </c>
      <c r="C312" s="730">
        <v>44525</v>
      </c>
      <c r="D312" s="723" t="s">
        <v>2076</v>
      </c>
      <c r="E312" s="731">
        <v>76</v>
      </c>
      <c r="F312" s="731">
        <f t="shared" si="13"/>
        <v>76</v>
      </c>
      <c r="G312" s="731">
        <f t="shared" si="11"/>
        <v>0</v>
      </c>
      <c r="H312" s="471" t="s">
        <v>75</v>
      </c>
    </row>
    <row r="313" spans="1:8" ht="30.75" customHeight="1" x14ac:dyDescent="0.25">
      <c r="A313" s="471">
        <v>264</v>
      </c>
      <c r="B313" s="704" t="s">
        <v>3776</v>
      </c>
      <c r="C313" s="730">
        <v>44516</v>
      </c>
      <c r="D313" s="723" t="s">
        <v>2076</v>
      </c>
      <c r="E313" s="731">
        <v>73.649000000000001</v>
      </c>
      <c r="F313" s="731">
        <f t="shared" si="13"/>
        <v>73.649000000000001</v>
      </c>
      <c r="G313" s="731">
        <f t="shared" si="11"/>
        <v>0</v>
      </c>
      <c r="H313" s="471" t="s">
        <v>75</v>
      </c>
    </row>
    <row r="314" spans="1:8" ht="30.75" customHeight="1" x14ac:dyDescent="0.25">
      <c r="A314" s="471">
        <v>265</v>
      </c>
      <c r="B314" s="704" t="s">
        <v>3777</v>
      </c>
      <c r="C314" s="730">
        <v>44516</v>
      </c>
      <c r="D314" s="723" t="s">
        <v>2076</v>
      </c>
      <c r="E314" s="731">
        <v>82.566999999999993</v>
      </c>
      <c r="F314" s="731">
        <f t="shared" si="13"/>
        <v>82.566999999999993</v>
      </c>
      <c r="G314" s="731">
        <f t="shared" si="11"/>
        <v>0</v>
      </c>
      <c r="H314" s="471" t="s">
        <v>75</v>
      </c>
    </row>
    <row r="315" spans="1:8" ht="30.75" customHeight="1" x14ac:dyDescent="0.25">
      <c r="A315" s="471">
        <v>266</v>
      </c>
      <c r="B315" s="704" t="s">
        <v>3778</v>
      </c>
      <c r="C315" s="730">
        <v>44512</v>
      </c>
      <c r="D315" s="723" t="s">
        <v>2076</v>
      </c>
      <c r="E315" s="731">
        <v>51.512830000000001</v>
      </c>
      <c r="F315" s="731">
        <f t="shared" si="13"/>
        <v>51.512830000000001</v>
      </c>
      <c r="G315" s="731">
        <f t="shared" si="11"/>
        <v>0</v>
      </c>
      <c r="H315" s="471" t="s">
        <v>75</v>
      </c>
    </row>
    <row r="316" spans="1:8" ht="30.75" customHeight="1" x14ac:dyDescent="0.25">
      <c r="A316" s="471">
        <v>267</v>
      </c>
      <c r="B316" s="704" t="s">
        <v>3778</v>
      </c>
      <c r="C316" s="730">
        <v>44512</v>
      </c>
      <c r="D316" s="723" t="s">
        <v>2076</v>
      </c>
      <c r="E316" s="731">
        <v>51.512830000000001</v>
      </c>
      <c r="F316" s="731">
        <f t="shared" si="13"/>
        <v>51.512830000000001</v>
      </c>
      <c r="G316" s="731">
        <f t="shared" si="11"/>
        <v>0</v>
      </c>
      <c r="H316" s="471" t="s">
        <v>75</v>
      </c>
    </row>
    <row r="317" spans="1:8" ht="30.75" customHeight="1" x14ac:dyDescent="0.25">
      <c r="A317" s="471">
        <v>268</v>
      </c>
      <c r="B317" s="704" t="s">
        <v>3778</v>
      </c>
      <c r="C317" s="730">
        <v>44512</v>
      </c>
      <c r="D317" s="723" t="s">
        <v>2076</v>
      </c>
      <c r="E317" s="731">
        <v>51.512830000000001</v>
      </c>
      <c r="F317" s="731">
        <f t="shared" si="13"/>
        <v>51.512830000000001</v>
      </c>
      <c r="G317" s="731">
        <f t="shared" si="11"/>
        <v>0</v>
      </c>
      <c r="H317" s="471" t="s">
        <v>75</v>
      </c>
    </row>
    <row r="318" spans="1:8" ht="30.75" customHeight="1" x14ac:dyDescent="0.25">
      <c r="A318" s="471">
        <v>269</v>
      </c>
      <c r="B318" s="704" t="s">
        <v>3778</v>
      </c>
      <c r="C318" s="730">
        <v>44512</v>
      </c>
      <c r="D318" s="723" t="s">
        <v>2076</v>
      </c>
      <c r="E318" s="731">
        <v>51.512830000000001</v>
      </c>
      <c r="F318" s="731">
        <f t="shared" si="13"/>
        <v>51.512830000000001</v>
      </c>
      <c r="G318" s="731">
        <f t="shared" si="11"/>
        <v>0</v>
      </c>
      <c r="H318" s="471" t="s">
        <v>75</v>
      </c>
    </row>
    <row r="319" spans="1:8" ht="30.75" customHeight="1" x14ac:dyDescent="0.25">
      <c r="A319" s="471">
        <v>270</v>
      </c>
      <c r="B319" s="704" t="s">
        <v>3778</v>
      </c>
      <c r="C319" s="730">
        <v>44512</v>
      </c>
      <c r="D319" s="723" t="s">
        <v>2076</v>
      </c>
      <c r="E319" s="731">
        <v>51.512830000000001</v>
      </c>
      <c r="F319" s="731">
        <f t="shared" si="13"/>
        <v>51.512830000000001</v>
      </c>
      <c r="G319" s="731">
        <f t="shared" si="11"/>
        <v>0</v>
      </c>
      <c r="H319" s="471" t="s">
        <v>75</v>
      </c>
    </row>
    <row r="320" spans="1:8" ht="30.75" customHeight="1" x14ac:dyDescent="0.25">
      <c r="A320" s="471">
        <v>271</v>
      </c>
      <c r="B320" s="704" t="s">
        <v>3778</v>
      </c>
      <c r="C320" s="730">
        <v>44512</v>
      </c>
      <c r="D320" s="723" t="s">
        <v>2076</v>
      </c>
      <c r="E320" s="731">
        <v>51.512830000000001</v>
      </c>
      <c r="F320" s="731">
        <f t="shared" si="13"/>
        <v>51.512830000000001</v>
      </c>
      <c r="G320" s="731">
        <f t="shared" si="11"/>
        <v>0</v>
      </c>
      <c r="H320" s="471" t="s">
        <v>75</v>
      </c>
    </row>
    <row r="321" spans="1:8" ht="30.75" customHeight="1" x14ac:dyDescent="0.25">
      <c r="A321" s="471">
        <v>272</v>
      </c>
      <c r="B321" s="704" t="s">
        <v>3778</v>
      </c>
      <c r="C321" s="730">
        <v>44512</v>
      </c>
      <c r="D321" s="723" t="s">
        <v>2076</v>
      </c>
      <c r="E321" s="731">
        <v>51.512830000000001</v>
      </c>
      <c r="F321" s="731">
        <f t="shared" si="13"/>
        <v>51.512830000000001</v>
      </c>
      <c r="G321" s="731">
        <f t="shared" si="11"/>
        <v>0</v>
      </c>
      <c r="H321" s="471" t="s">
        <v>75</v>
      </c>
    </row>
    <row r="322" spans="1:8" ht="30.75" customHeight="1" x14ac:dyDescent="0.25">
      <c r="A322" s="471">
        <v>273</v>
      </c>
      <c r="B322" s="704" t="s">
        <v>3778</v>
      </c>
      <c r="C322" s="730">
        <v>44512</v>
      </c>
      <c r="D322" s="723" t="s">
        <v>2076</v>
      </c>
      <c r="E322" s="731">
        <v>51.512830000000001</v>
      </c>
      <c r="F322" s="731">
        <f t="shared" si="13"/>
        <v>51.512830000000001</v>
      </c>
      <c r="G322" s="731">
        <f t="shared" si="11"/>
        <v>0</v>
      </c>
      <c r="H322" s="471" t="s">
        <v>75</v>
      </c>
    </row>
    <row r="323" spans="1:8" ht="30.75" customHeight="1" x14ac:dyDescent="0.25">
      <c r="A323" s="471">
        <v>274</v>
      </c>
      <c r="B323" s="704" t="s">
        <v>3778</v>
      </c>
      <c r="C323" s="730">
        <v>44512</v>
      </c>
      <c r="D323" s="723" t="s">
        <v>2076</v>
      </c>
      <c r="E323" s="731">
        <v>51.512830000000001</v>
      </c>
      <c r="F323" s="731">
        <f t="shared" si="13"/>
        <v>51.512830000000001</v>
      </c>
      <c r="G323" s="731">
        <f t="shared" si="11"/>
        <v>0</v>
      </c>
      <c r="H323" s="471" t="s">
        <v>75</v>
      </c>
    </row>
    <row r="324" spans="1:8" ht="30.75" customHeight="1" x14ac:dyDescent="0.25">
      <c r="A324" s="471">
        <v>275</v>
      </c>
      <c r="B324" s="704" t="s">
        <v>3778</v>
      </c>
      <c r="C324" s="730">
        <v>44512</v>
      </c>
      <c r="D324" s="723" t="s">
        <v>2076</v>
      </c>
      <c r="E324" s="731">
        <v>51.512830000000001</v>
      </c>
      <c r="F324" s="731">
        <f t="shared" si="13"/>
        <v>51.512830000000001</v>
      </c>
      <c r="G324" s="731">
        <f t="shared" si="11"/>
        <v>0</v>
      </c>
      <c r="H324" s="471" t="s">
        <v>75</v>
      </c>
    </row>
    <row r="325" spans="1:8" ht="30.75" customHeight="1" x14ac:dyDescent="0.25">
      <c r="A325" s="471">
        <v>276</v>
      </c>
      <c r="B325" s="704" t="s">
        <v>3778</v>
      </c>
      <c r="C325" s="730">
        <v>44512</v>
      </c>
      <c r="D325" s="723" t="s">
        <v>2076</v>
      </c>
      <c r="E325" s="731">
        <v>51.512830000000001</v>
      </c>
      <c r="F325" s="731">
        <f t="shared" si="13"/>
        <v>51.512830000000001</v>
      </c>
      <c r="G325" s="731">
        <f t="shared" si="11"/>
        <v>0</v>
      </c>
      <c r="H325" s="471" t="s">
        <v>75</v>
      </c>
    </row>
    <row r="326" spans="1:8" ht="30.75" customHeight="1" x14ac:dyDescent="0.25">
      <c r="A326" s="471">
        <v>277</v>
      </c>
      <c r="B326" s="704" t="s">
        <v>3778</v>
      </c>
      <c r="C326" s="730">
        <v>44512</v>
      </c>
      <c r="D326" s="723" t="s">
        <v>2076</v>
      </c>
      <c r="E326" s="731">
        <v>51.512830000000001</v>
      </c>
      <c r="F326" s="731">
        <f t="shared" si="13"/>
        <v>51.512830000000001</v>
      </c>
      <c r="G326" s="731">
        <f t="shared" si="11"/>
        <v>0</v>
      </c>
      <c r="H326" s="471" t="s">
        <v>75</v>
      </c>
    </row>
    <row r="327" spans="1:8" ht="30.75" customHeight="1" x14ac:dyDescent="0.25">
      <c r="A327" s="471">
        <v>278</v>
      </c>
      <c r="B327" s="704" t="s">
        <v>3778</v>
      </c>
      <c r="C327" s="730">
        <v>44512</v>
      </c>
      <c r="D327" s="723" t="s">
        <v>2076</v>
      </c>
      <c r="E327" s="731">
        <v>51.512830000000001</v>
      </c>
      <c r="F327" s="731">
        <f t="shared" si="13"/>
        <v>51.512830000000001</v>
      </c>
      <c r="G327" s="731">
        <f t="shared" si="11"/>
        <v>0</v>
      </c>
      <c r="H327" s="471" t="s">
        <v>75</v>
      </c>
    </row>
    <row r="328" spans="1:8" ht="30.75" customHeight="1" x14ac:dyDescent="0.25">
      <c r="A328" s="471">
        <v>279</v>
      </c>
      <c r="B328" s="704" t="s">
        <v>3778</v>
      </c>
      <c r="C328" s="730">
        <v>44512</v>
      </c>
      <c r="D328" s="723" t="s">
        <v>2076</v>
      </c>
      <c r="E328" s="731">
        <v>51.512830000000001</v>
      </c>
      <c r="F328" s="731">
        <f t="shared" si="13"/>
        <v>51.512830000000001</v>
      </c>
      <c r="G328" s="731">
        <f t="shared" si="11"/>
        <v>0</v>
      </c>
      <c r="H328" s="471" t="s">
        <v>75</v>
      </c>
    </row>
    <row r="329" spans="1:8" ht="30.75" customHeight="1" x14ac:dyDescent="0.25">
      <c r="A329" s="471">
        <v>280</v>
      </c>
      <c r="B329" s="704" t="s">
        <v>3778</v>
      </c>
      <c r="C329" s="730">
        <v>44512</v>
      </c>
      <c r="D329" s="723" t="s">
        <v>2076</v>
      </c>
      <c r="E329" s="731">
        <v>51.512830000000001</v>
      </c>
      <c r="F329" s="731">
        <f t="shared" si="13"/>
        <v>51.512830000000001</v>
      </c>
      <c r="G329" s="731">
        <f t="shared" si="11"/>
        <v>0</v>
      </c>
      <c r="H329" s="471" t="s">
        <v>75</v>
      </c>
    </row>
    <row r="330" spans="1:8" ht="30.75" customHeight="1" x14ac:dyDescent="0.25">
      <c r="A330" s="471">
        <v>281</v>
      </c>
      <c r="B330" s="704" t="s">
        <v>3778</v>
      </c>
      <c r="C330" s="730">
        <v>44512</v>
      </c>
      <c r="D330" s="723" t="s">
        <v>2076</v>
      </c>
      <c r="E330" s="731">
        <v>51.512830000000001</v>
      </c>
      <c r="F330" s="731">
        <f t="shared" si="13"/>
        <v>51.512830000000001</v>
      </c>
      <c r="G330" s="731">
        <f t="shared" si="11"/>
        <v>0</v>
      </c>
      <c r="H330" s="471" t="s">
        <v>75</v>
      </c>
    </row>
    <row r="331" spans="1:8" ht="30.75" customHeight="1" x14ac:dyDescent="0.25">
      <c r="A331" s="471">
        <v>282</v>
      </c>
      <c r="B331" s="704" t="s">
        <v>3778</v>
      </c>
      <c r="C331" s="730">
        <v>44512</v>
      </c>
      <c r="D331" s="723" t="s">
        <v>2076</v>
      </c>
      <c r="E331" s="731">
        <v>51.512830000000001</v>
      </c>
      <c r="F331" s="731">
        <f t="shared" si="13"/>
        <v>51.512830000000001</v>
      </c>
      <c r="G331" s="731">
        <f t="shared" si="11"/>
        <v>0</v>
      </c>
      <c r="H331" s="471" t="s">
        <v>75</v>
      </c>
    </row>
    <row r="332" spans="1:8" ht="30.75" customHeight="1" x14ac:dyDescent="0.25">
      <c r="A332" s="471">
        <v>283</v>
      </c>
      <c r="B332" s="704" t="s">
        <v>3778</v>
      </c>
      <c r="C332" s="730">
        <v>44512</v>
      </c>
      <c r="D332" s="723" t="s">
        <v>2076</v>
      </c>
      <c r="E332" s="731">
        <v>51.512830000000001</v>
      </c>
      <c r="F332" s="731">
        <f t="shared" si="13"/>
        <v>51.512830000000001</v>
      </c>
      <c r="G332" s="731">
        <f t="shared" si="11"/>
        <v>0</v>
      </c>
      <c r="H332" s="471" t="s">
        <v>75</v>
      </c>
    </row>
    <row r="333" spans="1:8" ht="30.75" customHeight="1" x14ac:dyDescent="0.25">
      <c r="A333" s="471">
        <v>284</v>
      </c>
      <c r="B333" s="704" t="s">
        <v>3778</v>
      </c>
      <c r="C333" s="730">
        <v>44512</v>
      </c>
      <c r="D333" s="723" t="s">
        <v>2076</v>
      </c>
      <c r="E333" s="731">
        <v>51.512830000000001</v>
      </c>
      <c r="F333" s="731">
        <f t="shared" si="13"/>
        <v>51.512830000000001</v>
      </c>
      <c r="G333" s="731">
        <f t="shared" si="11"/>
        <v>0</v>
      </c>
      <c r="H333" s="471" t="s">
        <v>75</v>
      </c>
    </row>
    <row r="334" spans="1:8" ht="30.75" customHeight="1" x14ac:dyDescent="0.25">
      <c r="A334" s="471">
        <v>285</v>
      </c>
      <c r="B334" s="704" t="s">
        <v>3778</v>
      </c>
      <c r="C334" s="730">
        <v>44512</v>
      </c>
      <c r="D334" s="723" t="s">
        <v>2076</v>
      </c>
      <c r="E334" s="731">
        <v>51.512830000000001</v>
      </c>
      <c r="F334" s="731">
        <f t="shared" si="13"/>
        <v>51.512830000000001</v>
      </c>
      <c r="G334" s="731">
        <f t="shared" si="11"/>
        <v>0</v>
      </c>
      <c r="H334" s="471" t="s">
        <v>75</v>
      </c>
    </row>
    <row r="335" spans="1:8" ht="30.75" customHeight="1" x14ac:dyDescent="0.25">
      <c r="A335" s="471">
        <v>286</v>
      </c>
      <c r="B335" s="704" t="s">
        <v>3778</v>
      </c>
      <c r="C335" s="730">
        <v>44512</v>
      </c>
      <c r="D335" s="723" t="s">
        <v>2076</v>
      </c>
      <c r="E335" s="731">
        <v>51.512830000000001</v>
      </c>
      <c r="F335" s="731">
        <f t="shared" si="13"/>
        <v>51.512830000000001</v>
      </c>
      <c r="G335" s="731">
        <f t="shared" si="11"/>
        <v>0</v>
      </c>
      <c r="H335" s="471" t="s">
        <v>75</v>
      </c>
    </row>
    <row r="336" spans="1:8" ht="30.75" customHeight="1" x14ac:dyDescent="0.25">
      <c r="A336" s="471">
        <v>287</v>
      </c>
      <c r="B336" s="704" t="s">
        <v>3778</v>
      </c>
      <c r="C336" s="730">
        <v>44512</v>
      </c>
      <c r="D336" s="723" t="s">
        <v>2076</v>
      </c>
      <c r="E336" s="731">
        <v>51.512830000000001</v>
      </c>
      <c r="F336" s="731">
        <f t="shared" si="13"/>
        <v>51.512830000000001</v>
      </c>
      <c r="G336" s="731">
        <f t="shared" si="11"/>
        <v>0</v>
      </c>
      <c r="H336" s="471" t="s">
        <v>75</v>
      </c>
    </row>
    <row r="337" spans="1:8" ht="30.75" customHeight="1" x14ac:dyDescent="0.25">
      <c r="A337" s="471">
        <v>288</v>
      </c>
      <c r="B337" s="704" t="s">
        <v>3778</v>
      </c>
      <c r="C337" s="730">
        <v>44512</v>
      </c>
      <c r="D337" s="723" t="s">
        <v>2076</v>
      </c>
      <c r="E337" s="731">
        <v>51.512830000000001</v>
      </c>
      <c r="F337" s="731">
        <f t="shared" si="13"/>
        <v>51.512830000000001</v>
      </c>
      <c r="G337" s="731">
        <f t="shared" si="11"/>
        <v>0</v>
      </c>
      <c r="H337" s="471" t="s">
        <v>75</v>
      </c>
    </row>
    <row r="338" spans="1:8" ht="30.75" customHeight="1" x14ac:dyDescent="0.25">
      <c r="A338" s="471">
        <v>289</v>
      </c>
      <c r="B338" s="704" t="s">
        <v>3778</v>
      </c>
      <c r="C338" s="730">
        <v>44512</v>
      </c>
      <c r="D338" s="723" t="s">
        <v>2076</v>
      </c>
      <c r="E338" s="731">
        <v>51.512830000000001</v>
      </c>
      <c r="F338" s="731">
        <f t="shared" si="13"/>
        <v>51.512830000000001</v>
      </c>
      <c r="G338" s="731">
        <f t="shared" si="11"/>
        <v>0</v>
      </c>
      <c r="H338" s="471" t="s">
        <v>75</v>
      </c>
    </row>
    <row r="339" spans="1:8" ht="30.75" customHeight="1" x14ac:dyDescent="0.25">
      <c r="A339" s="471">
        <v>290</v>
      </c>
      <c r="B339" s="704" t="s">
        <v>3778</v>
      </c>
      <c r="C339" s="730">
        <v>44512</v>
      </c>
      <c r="D339" s="723" t="s">
        <v>2076</v>
      </c>
      <c r="E339" s="731">
        <v>51.512830000000001</v>
      </c>
      <c r="F339" s="731">
        <f t="shared" si="13"/>
        <v>51.512830000000001</v>
      </c>
      <c r="G339" s="731">
        <f t="shared" si="11"/>
        <v>0</v>
      </c>
      <c r="H339" s="471" t="s">
        <v>75</v>
      </c>
    </row>
    <row r="340" spans="1:8" ht="30.75" customHeight="1" x14ac:dyDescent="0.25">
      <c r="A340" s="471">
        <v>291</v>
      </c>
      <c r="B340" s="704" t="s">
        <v>3778</v>
      </c>
      <c r="C340" s="730">
        <v>44512</v>
      </c>
      <c r="D340" s="723" t="s">
        <v>2076</v>
      </c>
      <c r="E340" s="731">
        <v>51.512830000000001</v>
      </c>
      <c r="F340" s="731">
        <f t="shared" si="13"/>
        <v>51.512830000000001</v>
      </c>
      <c r="G340" s="731">
        <f t="shared" si="11"/>
        <v>0</v>
      </c>
      <c r="H340" s="471" t="s">
        <v>75</v>
      </c>
    </row>
    <row r="341" spans="1:8" ht="30.75" customHeight="1" x14ac:dyDescent="0.25">
      <c r="A341" s="471">
        <v>292</v>
      </c>
      <c r="B341" s="704" t="s">
        <v>3778</v>
      </c>
      <c r="C341" s="730">
        <v>44512</v>
      </c>
      <c r="D341" s="723" t="s">
        <v>2076</v>
      </c>
      <c r="E341" s="731">
        <v>51.512830000000001</v>
      </c>
      <c r="F341" s="731">
        <f t="shared" si="13"/>
        <v>51.512830000000001</v>
      </c>
      <c r="G341" s="731">
        <f t="shared" si="11"/>
        <v>0</v>
      </c>
      <c r="H341" s="471" t="s">
        <v>75</v>
      </c>
    </row>
    <row r="342" spans="1:8" ht="30.75" customHeight="1" x14ac:dyDescent="0.25">
      <c r="A342" s="471">
        <v>293</v>
      </c>
      <c r="B342" s="704" t="s">
        <v>3778</v>
      </c>
      <c r="C342" s="730">
        <v>44512</v>
      </c>
      <c r="D342" s="723" t="s">
        <v>2076</v>
      </c>
      <c r="E342" s="731">
        <v>51.512830000000001</v>
      </c>
      <c r="F342" s="731">
        <f t="shared" si="13"/>
        <v>51.512830000000001</v>
      </c>
      <c r="G342" s="731">
        <f t="shared" si="11"/>
        <v>0</v>
      </c>
      <c r="H342" s="471" t="s">
        <v>75</v>
      </c>
    </row>
    <row r="343" spans="1:8" ht="30.75" customHeight="1" x14ac:dyDescent="0.25">
      <c r="A343" s="471">
        <v>294</v>
      </c>
      <c r="B343" s="704" t="s">
        <v>3778</v>
      </c>
      <c r="C343" s="730">
        <v>44512</v>
      </c>
      <c r="D343" s="723" t="s">
        <v>2076</v>
      </c>
      <c r="E343" s="731">
        <v>51.512830000000001</v>
      </c>
      <c r="F343" s="731">
        <f t="shared" si="13"/>
        <v>51.512830000000001</v>
      </c>
      <c r="G343" s="731">
        <f t="shared" si="11"/>
        <v>0</v>
      </c>
      <c r="H343" s="471" t="s">
        <v>75</v>
      </c>
    </row>
    <row r="344" spans="1:8" ht="30.75" customHeight="1" x14ac:dyDescent="0.25">
      <c r="A344" s="471">
        <v>295</v>
      </c>
      <c r="B344" s="704" t="s">
        <v>3778</v>
      </c>
      <c r="C344" s="730">
        <v>44512</v>
      </c>
      <c r="D344" s="723" t="s">
        <v>2076</v>
      </c>
      <c r="E344" s="731">
        <v>51.512830000000001</v>
      </c>
      <c r="F344" s="731">
        <f t="shared" si="13"/>
        <v>51.512830000000001</v>
      </c>
      <c r="G344" s="731">
        <f t="shared" si="11"/>
        <v>0</v>
      </c>
      <c r="H344" s="471" t="s">
        <v>75</v>
      </c>
    </row>
    <row r="345" spans="1:8" ht="30.75" customHeight="1" x14ac:dyDescent="0.25">
      <c r="A345" s="471">
        <v>296</v>
      </c>
      <c r="B345" s="704" t="s">
        <v>3778</v>
      </c>
      <c r="C345" s="730">
        <v>44512</v>
      </c>
      <c r="D345" s="723" t="s">
        <v>2076</v>
      </c>
      <c r="E345" s="731">
        <v>51.512830000000001</v>
      </c>
      <c r="F345" s="731">
        <f t="shared" si="13"/>
        <v>51.512830000000001</v>
      </c>
      <c r="G345" s="731">
        <f t="shared" si="11"/>
        <v>0</v>
      </c>
      <c r="H345" s="471" t="s">
        <v>75</v>
      </c>
    </row>
    <row r="346" spans="1:8" ht="30.75" customHeight="1" x14ac:dyDescent="0.25">
      <c r="A346" s="471">
        <v>297</v>
      </c>
      <c r="B346" s="704" t="s">
        <v>3778</v>
      </c>
      <c r="C346" s="730">
        <v>44512</v>
      </c>
      <c r="D346" s="723" t="s">
        <v>2076</v>
      </c>
      <c r="E346" s="731">
        <v>51.512830000000001</v>
      </c>
      <c r="F346" s="731">
        <f t="shared" si="13"/>
        <v>51.512830000000001</v>
      </c>
      <c r="G346" s="731">
        <f t="shared" si="11"/>
        <v>0</v>
      </c>
      <c r="H346" s="471" t="s">
        <v>75</v>
      </c>
    </row>
    <row r="347" spans="1:8" ht="30.75" customHeight="1" x14ac:dyDescent="0.25">
      <c r="A347" s="471">
        <v>298</v>
      </c>
      <c r="B347" s="704" t="s">
        <v>3778</v>
      </c>
      <c r="C347" s="730">
        <v>44512</v>
      </c>
      <c r="D347" s="723" t="s">
        <v>2076</v>
      </c>
      <c r="E347" s="731">
        <v>51.512830000000001</v>
      </c>
      <c r="F347" s="731">
        <f t="shared" si="13"/>
        <v>51.512830000000001</v>
      </c>
      <c r="G347" s="731">
        <f t="shared" si="11"/>
        <v>0</v>
      </c>
      <c r="H347" s="471" t="s">
        <v>75</v>
      </c>
    </row>
    <row r="348" spans="1:8" ht="30.75" customHeight="1" x14ac:dyDescent="0.25">
      <c r="A348" s="471">
        <v>299</v>
      </c>
      <c r="B348" s="704" t="s">
        <v>3778</v>
      </c>
      <c r="C348" s="730">
        <v>44512</v>
      </c>
      <c r="D348" s="723" t="s">
        <v>2076</v>
      </c>
      <c r="E348" s="731">
        <v>51.512830000000001</v>
      </c>
      <c r="F348" s="731">
        <f t="shared" si="13"/>
        <v>51.512830000000001</v>
      </c>
      <c r="G348" s="731">
        <f t="shared" si="11"/>
        <v>0</v>
      </c>
      <c r="H348" s="471" t="s">
        <v>75</v>
      </c>
    </row>
    <row r="349" spans="1:8" ht="30.75" customHeight="1" x14ac:dyDescent="0.25">
      <c r="A349" s="471">
        <v>300</v>
      </c>
      <c r="B349" s="704" t="s">
        <v>3778</v>
      </c>
      <c r="C349" s="730">
        <v>44512</v>
      </c>
      <c r="D349" s="723" t="s">
        <v>2076</v>
      </c>
      <c r="E349" s="731">
        <v>51.512830000000001</v>
      </c>
      <c r="F349" s="731">
        <f t="shared" si="13"/>
        <v>51.512830000000001</v>
      </c>
      <c r="G349" s="731">
        <f t="shared" si="11"/>
        <v>0</v>
      </c>
      <c r="H349" s="471" t="s">
        <v>75</v>
      </c>
    </row>
    <row r="350" spans="1:8" ht="30.75" customHeight="1" x14ac:dyDescent="0.25">
      <c r="A350" s="471">
        <v>301</v>
      </c>
      <c r="B350" s="704" t="s">
        <v>3778</v>
      </c>
      <c r="C350" s="730">
        <v>44512</v>
      </c>
      <c r="D350" s="723" t="s">
        <v>2076</v>
      </c>
      <c r="E350" s="731">
        <v>51.512830000000001</v>
      </c>
      <c r="F350" s="731">
        <f t="shared" si="13"/>
        <v>51.512830000000001</v>
      </c>
      <c r="G350" s="731">
        <f t="shared" ref="G350:G356" si="14">E350-F350</f>
        <v>0</v>
      </c>
      <c r="H350" s="471" t="s">
        <v>75</v>
      </c>
    </row>
    <row r="351" spans="1:8" ht="30.75" customHeight="1" x14ac:dyDescent="0.25">
      <c r="A351" s="471">
        <v>302</v>
      </c>
      <c r="B351" s="704" t="s">
        <v>3778</v>
      </c>
      <c r="C351" s="730">
        <v>44512</v>
      </c>
      <c r="D351" s="723" t="s">
        <v>2076</v>
      </c>
      <c r="E351" s="731">
        <v>51.512830000000001</v>
      </c>
      <c r="F351" s="731">
        <f t="shared" si="13"/>
        <v>51.512830000000001</v>
      </c>
      <c r="G351" s="731">
        <f t="shared" si="14"/>
        <v>0</v>
      </c>
      <c r="H351" s="471" t="s">
        <v>75</v>
      </c>
    </row>
    <row r="352" spans="1:8" ht="30.75" customHeight="1" x14ac:dyDescent="0.25">
      <c r="A352" s="471">
        <v>303</v>
      </c>
      <c r="B352" s="704" t="s">
        <v>3778</v>
      </c>
      <c r="C352" s="730">
        <v>44512</v>
      </c>
      <c r="D352" s="723" t="s">
        <v>2076</v>
      </c>
      <c r="E352" s="731">
        <v>51.512830000000001</v>
      </c>
      <c r="F352" s="731">
        <f t="shared" si="13"/>
        <v>51.512830000000001</v>
      </c>
      <c r="G352" s="731">
        <f t="shared" si="14"/>
        <v>0</v>
      </c>
      <c r="H352" s="471" t="s">
        <v>75</v>
      </c>
    </row>
    <row r="353" spans="1:8" ht="30.75" customHeight="1" x14ac:dyDescent="0.25">
      <c r="A353" s="471">
        <v>304</v>
      </c>
      <c r="B353" s="704" t="s">
        <v>3778</v>
      </c>
      <c r="C353" s="730">
        <v>44512</v>
      </c>
      <c r="D353" s="723" t="s">
        <v>2076</v>
      </c>
      <c r="E353" s="731">
        <v>51.512830000000001</v>
      </c>
      <c r="F353" s="731">
        <f t="shared" si="13"/>
        <v>51.512830000000001</v>
      </c>
      <c r="G353" s="731">
        <f t="shared" si="14"/>
        <v>0</v>
      </c>
      <c r="H353" s="471" t="s">
        <v>75</v>
      </c>
    </row>
    <row r="354" spans="1:8" ht="30.75" customHeight="1" x14ac:dyDescent="0.25">
      <c r="A354" s="471">
        <v>305</v>
      </c>
      <c r="B354" s="704" t="s">
        <v>3778</v>
      </c>
      <c r="C354" s="730">
        <v>44512</v>
      </c>
      <c r="D354" s="723" t="s">
        <v>2076</v>
      </c>
      <c r="E354" s="731">
        <v>51.512830000000001</v>
      </c>
      <c r="F354" s="731">
        <f t="shared" si="13"/>
        <v>51.512830000000001</v>
      </c>
      <c r="G354" s="731">
        <f t="shared" si="14"/>
        <v>0</v>
      </c>
      <c r="H354" s="471" t="s">
        <v>75</v>
      </c>
    </row>
    <row r="355" spans="1:8" ht="30.75" customHeight="1" x14ac:dyDescent="0.25">
      <c r="A355" s="471">
        <v>306</v>
      </c>
      <c r="B355" s="704" t="s">
        <v>3778</v>
      </c>
      <c r="C355" s="730">
        <v>44512</v>
      </c>
      <c r="D355" s="723" t="s">
        <v>2076</v>
      </c>
      <c r="E355" s="731">
        <v>51.512830000000001</v>
      </c>
      <c r="F355" s="731">
        <f t="shared" si="13"/>
        <v>51.512830000000001</v>
      </c>
      <c r="G355" s="731">
        <f t="shared" si="14"/>
        <v>0</v>
      </c>
      <c r="H355" s="471" t="s">
        <v>75</v>
      </c>
    </row>
    <row r="356" spans="1:8" ht="30.75" customHeight="1" x14ac:dyDescent="0.25">
      <c r="A356" s="471">
        <v>307</v>
      </c>
      <c r="B356" s="704" t="s">
        <v>3778</v>
      </c>
      <c r="C356" s="730">
        <v>44512</v>
      </c>
      <c r="D356" s="723" t="s">
        <v>2076</v>
      </c>
      <c r="E356" s="731">
        <v>51.512830000000001</v>
      </c>
      <c r="F356" s="731">
        <f t="shared" si="13"/>
        <v>51.512830000000001</v>
      </c>
      <c r="G356" s="731">
        <f t="shared" si="14"/>
        <v>0</v>
      </c>
      <c r="H356" s="471" t="s">
        <v>75</v>
      </c>
    </row>
    <row r="357" spans="1:8" ht="30.75" customHeight="1" x14ac:dyDescent="0.25">
      <c r="A357" s="471">
        <v>308</v>
      </c>
      <c r="B357" s="704" t="s">
        <v>3778</v>
      </c>
      <c r="C357" s="730">
        <v>44512</v>
      </c>
      <c r="D357" s="723" t="s">
        <v>2076</v>
      </c>
      <c r="E357" s="731">
        <v>51.512830000000001</v>
      </c>
      <c r="F357" s="731">
        <f t="shared" si="13"/>
        <v>51.512830000000001</v>
      </c>
      <c r="G357" s="731">
        <f t="shared" ref="G357:G366" si="15">E357-F357</f>
        <v>0</v>
      </c>
      <c r="H357" s="471" t="s">
        <v>75</v>
      </c>
    </row>
    <row r="358" spans="1:8" ht="30.75" customHeight="1" x14ac:dyDescent="0.25">
      <c r="A358" s="471">
        <v>309</v>
      </c>
      <c r="B358" s="704" t="s">
        <v>3778</v>
      </c>
      <c r="C358" s="730">
        <v>44512</v>
      </c>
      <c r="D358" s="723" t="s">
        <v>2076</v>
      </c>
      <c r="E358" s="731">
        <v>51.512830000000001</v>
      </c>
      <c r="F358" s="731">
        <f t="shared" si="13"/>
        <v>51.512830000000001</v>
      </c>
      <c r="G358" s="731">
        <f t="shared" si="15"/>
        <v>0</v>
      </c>
      <c r="H358" s="471" t="s">
        <v>75</v>
      </c>
    </row>
    <row r="359" spans="1:8" ht="30.75" customHeight="1" x14ac:dyDescent="0.25">
      <c r="A359" s="471">
        <v>310</v>
      </c>
      <c r="B359" s="704" t="s">
        <v>3778</v>
      </c>
      <c r="C359" s="730">
        <v>44512</v>
      </c>
      <c r="D359" s="723" t="s">
        <v>2076</v>
      </c>
      <c r="E359" s="731">
        <v>51.512830000000001</v>
      </c>
      <c r="F359" s="731">
        <f t="shared" si="13"/>
        <v>51.512830000000001</v>
      </c>
      <c r="G359" s="731">
        <f t="shared" si="15"/>
        <v>0</v>
      </c>
      <c r="H359" s="471" t="s">
        <v>75</v>
      </c>
    </row>
    <row r="360" spans="1:8" ht="30.75" customHeight="1" x14ac:dyDescent="0.25">
      <c r="A360" s="471">
        <v>311</v>
      </c>
      <c r="B360" s="704" t="s">
        <v>3778</v>
      </c>
      <c r="C360" s="730">
        <v>44512</v>
      </c>
      <c r="D360" s="723" t="s">
        <v>2076</v>
      </c>
      <c r="E360" s="731">
        <v>51.512830000000001</v>
      </c>
      <c r="F360" s="731">
        <f t="shared" si="13"/>
        <v>51.512830000000001</v>
      </c>
      <c r="G360" s="731">
        <f t="shared" si="15"/>
        <v>0</v>
      </c>
      <c r="H360" s="471" t="s">
        <v>75</v>
      </c>
    </row>
    <row r="361" spans="1:8" ht="30.75" customHeight="1" x14ac:dyDescent="0.25">
      <c r="A361" s="471">
        <v>312</v>
      </c>
      <c r="B361" s="704" t="s">
        <v>3778</v>
      </c>
      <c r="C361" s="730">
        <v>44512</v>
      </c>
      <c r="D361" s="723" t="s">
        <v>2076</v>
      </c>
      <c r="E361" s="731">
        <v>51.512830000000001</v>
      </c>
      <c r="F361" s="731">
        <f t="shared" si="13"/>
        <v>51.512830000000001</v>
      </c>
      <c r="G361" s="731">
        <f t="shared" si="15"/>
        <v>0</v>
      </c>
      <c r="H361" s="471" t="s">
        <v>75</v>
      </c>
    </row>
    <row r="362" spans="1:8" ht="30.75" customHeight="1" x14ac:dyDescent="0.25">
      <c r="A362" s="471">
        <v>313</v>
      </c>
      <c r="B362" s="704" t="s">
        <v>3778</v>
      </c>
      <c r="C362" s="730">
        <v>44512</v>
      </c>
      <c r="D362" s="723" t="s">
        <v>2076</v>
      </c>
      <c r="E362" s="731">
        <v>51.512830000000001</v>
      </c>
      <c r="F362" s="731">
        <f t="shared" ref="F362:F370" si="16">E362</f>
        <v>51.512830000000001</v>
      </c>
      <c r="G362" s="731">
        <f t="shared" si="15"/>
        <v>0</v>
      </c>
      <c r="H362" s="471" t="s">
        <v>75</v>
      </c>
    </row>
    <row r="363" spans="1:8" ht="30.75" customHeight="1" x14ac:dyDescent="0.25">
      <c r="A363" s="471">
        <v>314</v>
      </c>
      <c r="B363" s="704" t="s">
        <v>3778</v>
      </c>
      <c r="C363" s="730">
        <v>44512</v>
      </c>
      <c r="D363" s="723" t="s">
        <v>2076</v>
      </c>
      <c r="E363" s="731">
        <v>51.512830000000001</v>
      </c>
      <c r="F363" s="731">
        <f t="shared" si="16"/>
        <v>51.512830000000001</v>
      </c>
      <c r="G363" s="731">
        <f t="shared" si="15"/>
        <v>0</v>
      </c>
      <c r="H363" s="471" t="s">
        <v>75</v>
      </c>
    </row>
    <row r="364" spans="1:8" ht="30.75" customHeight="1" x14ac:dyDescent="0.25">
      <c r="A364" s="471">
        <v>315</v>
      </c>
      <c r="B364" s="704" t="s">
        <v>3778</v>
      </c>
      <c r="C364" s="730">
        <v>44512</v>
      </c>
      <c r="D364" s="723" t="s">
        <v>2076</v>
      </c>
      <c r="E364" s="731">
        <v>51.512830000000001</v>
      </c>
      <c r="F364" s="731">
        <f t="shared" si="16"/>
        <v>51.512830000000001</v>
      </c>
      <c r="G364" s="731">
        <f t="shared" si="15"/>
        <v>0</v>
      </c>
      <c r="H364" s="471" t="s">
        <v>75</v>
      </c>
    </row>
    <row r="365" spans="1:8" ht="30.75" customHeight="1" x14ac:dyDescent="0.25">
      <c r="A365" s="471">
        <v>316</v>
      </c>
      <c r="B365" s="704" t="s">
        <v>3778</v>
      </c>
      <c r="C365" s="730">
        <v>44512</v>
      </c>
      <c r="D365" s="723" t="s">
        <v>2076</v>
      </c>
      <c r="E365" s="731">
        <v>51.512830000000001</v>
      </c>
      <c r="F365" s="731">
        <f t="shared" si="16"/>
        <v>51.512830000000001</v>
      </c>
      <c r="G365" s="731">
        <f t="shared" si="15"/>
        <v>0</v>
      </c>
      <c r="H365" s="471" t="s">
        <v>75</v>
      </c>
    </row>
    <row r="366" spans="1:8" ht="30.75" customHeight="1" x14ac:dyDescent="0.25">
      <c r="A366" s="471">
        <v>317</v>
      </c>
      <c r="B366" s="704" t="s">
        <v>3778</v>
      </c>
      <c r="C366" s="730">
        <v>44512</v>
      </c>
      <c r="D366" s="723" t="s">
        <v>2076</v>
      </c>
      <c r="E366" s="731">
        <v>51.512830000000001</v>
      </c>
      <c r="F366" s="731">
        <f t="shared" si="16"/>
        <v>51.512830000000001</v>
      </c>
      <c r="G366" s="731">
        <f t="shared" si="15"/>
        <v>0</v>
      </c>
      <c r="H366" s="471" t="s">
        <v>75</v>
      </c>
    </row>
    <row r="367" spans="1:8" ht="30.75" customHeight="1" x14ac:dyDescent="0.25">
      <c r="A367" s="471">
        <v>318</v>
      </c>
      <c r="B367" s="704" t="s">
        <v>3778</v>
      </c>
      <c r="C367" s="730">
        <v>44512</v>
      </c>
      <c r="D367" s="723" t="s">
        <v>2076</v>
      </c>
      <c r="E367" s="731">
        <v>51.512830000000001</v>
      </c>
      <c r="F367" s="731">
        <f t="shared" si="16"/>
        <v>51.512830000000001</v>
      </c>
      <c r="G367" s="731">
        <f t="shared" ref="G367:G430" si="17">E367-F367</f>
        <v>0</v>
      </c>
      <c r="H367" s="471" t="s">
        <v>75</v>
      </c>
    </row>
    <row r="368" spans="1:8" ht="30.75" customHeight="1" x14ac:dyDescent="0.25">
      <c r="A368" s="471">
        <v>319</v>
      </c>
      <c r="B368" s="704" t="s">
        <v>3778</v>
      </c>
      <c r="C368" s="730">
        <v>44512</v>
      </c>
      <c r="D368" s="723" t="s">
        <v>2076</v>
      </c>
      <c r="E368" s="731">
        <v>51.512830000000001</v>
      </c>
      <c r="F368" s="731">
        <f t="shared" si="16"/>
        <v>51.512830000000001</v>
      </c>
      <c r="G368" s="731">
        <f t="shared" si="17"/>
        <v>0</v>
      </c>
      <c r="H368" s="471" t="s">
        <v>75</v>
      </c>
    </row>
    <row r="369" spans="1:8" ht="30.75" customHeight="1" x14ac:dyDescent="0.25">
      <c r="A369" s="471">
        <v>320</v>
      </c>
      <c r="B369" s="704" t="s">
        <v>3778</v>
      </c>
      <c r="C369" s="730">
        <v>44512</v>
      </c>
      <c r="D369" s="723" t="s">
        <v>2076</v>
      </c>
      <c r="E369" s="731">
        <v>51.512830000000001</v>
      </c>
      <c r="F369" s="731">
        <f t="shared" si="16"/>
        <v>51.512830000000001</v>
      </c>
      <c r="G369" s="731">
        <f t="shared" si="17"/>
        <v>0</v>
      </c>
      <c r="H369" s="471" t="s">
        <v>75</v>
      </c>
    </row>
    <row r="370" spans="1:8" ht="30.75" customHeight="1" x14ac:dyDescent="0.25">
      <c r="A370" s="471">
        <v>321</v>
      </c>
      <c r="B370" s="704" t="s">
        <v>3778</v>
      </c>
      <c r="C370" s="730">
        <v>44512</v>
      </c>
      <c r="D370" s="723" t="s">
        <v>2076</v>
      </c>
      <c r="E370" s="731">
        <v>51.512830000000001</v>
      </c>
      <c r="F370" s="731">
        <f t="shared" si="16"/>
        <v>51.512830000000001</v>
      </c>
      <c r="G370" s="731">
        <f t="shared" si="17"/>
        <v>0</v>
      </c>
      <c r="H370" s="471" t="s">
        <v>75</v>
      </c>
    </row>
    <row r="371" spans="1:8" ht="30.75" customHeight="1" x14ac:dyDescent="0.25">
      <c r="A371" s="471">
        <v>322</v>
      </c>
      <c r="B371" s="704" t="s">
        <v>3779</v>
      </c>
      <c r="C371" s="730">
        <v>44474</v>
      </c>
      <c r="D371" s="723" t="s">
        <v>2076</v>
      </c>
      <c r="E371" s="731">
        <v>115</v>
      </c>
      <c r="F371" s="731">
        <v>0</v>
      </c>
      <c r="G371" s="731">
        <f t="shared" si="17"/>
        <v>115</v>
      </c>
      <c r="H371" s="471" t="s">
        <v>75</v>
      </c>
    </row>
    <row r="372" spans="1:8" ht="30.75" customHeight="1" x14ac:dyDescent="0.25">
      <c r="A372" s="471">
        <v>323</v>
      </c>
      <c r="B372" s="704" t="s">
        <v>3780</v>
      </c>
      <c r="C372" s="730">
        <v>44474</v>
      </c>
      <c r="D372" s="723" t="s">
        <v>2076</v>
      </c>
      <c r="E372" s="731">
        <v>250</v>
      </c>
      <c r="F372" s="731">
        <v>0</v>
      </c>
      <c r="G372" s="731">
        <f t="shared" si="17"/>
        <v>250</v>
      </c>
      <c r="H372" s="471" t="s">
        <v>75</v>
      </c>
    </row>
    <row r="373" spans="1:8" ht="30.75" customHeight="1" x14ac:dyDescent="0.25">
      <c r="A373" s="471">
        <v>324</v>
      </c>
      <c r="B373" s="704" t="s">
        <v>3781</v>
      </c>
      <c r="C373" s="730">
        <v>44474</v>
      </c>
      <c r="D373" s="723" t="s">
        <v>2076</v>
      </c>
      <c r="E373" s="731">
        <v>64</v>
      </c>
      <c r="F373" s="731">
        <f>E373</f>
        <v>64</v>
      </c>
      <c r="G373" s="731">
        <f t="shared" si="17"/>
        <v>0</v>
      </c>
      <c r="H373" s="471" t="s">
        <v>75</v>
      </c>
    </row>
    <row r="374" spans="1:8" ht="30.75" customHeight="1" x14ac:dyDescent="0.25">
      <c r="A374" s="471">
        <v>325</v>
      </c>
      <c r="B374" s="704" t="s">
        <v>3782</v>
      </c>
      <c r="C374" s="730">
        <v>44474</v>
      </c>
      <c r="D374" s="723" t="s">
        <v>2076</v>
      </c>
      <c r="E374" s="731">
        <v>300</v>
      </c>
      <c r="F374" s="731">
        <v>0</v>
      </c>
      <c r="G374" s="731">
        <f t="shared" si="17"/>
        <v>300</v>
      </c>
      <c r="H374" s="471" t="s">
        <v>75</v>
      </c>
    </row>
    <row r="375" spans="1:8" ht="30.75" customHeight="1" x14ac:dyDescent="0.25">
      <c r="A375" s="471">
        <v>326</v>
      </c>
      <c r="B375" s="704" t="s">
        <v>3783</v>
      </c>
      <c r="C375" s="730">
        <v>44474</v>
      </c>
      <c r="D375" s="723" t="s">
        <v>2076</v>
      </c>
      <c r="E375" s="731">
        <v>41.929000000000002</v>
      </c>
      <c r="F375" s="731">
        <f>E375</f>
        <v>41.929000000000002</v>
      </c>
      <c r="G375" s="731">
        <f t="shared" si="17"/>
        <v>0</v>
      </c>
      <c r="H375" s="471" t="s">
        <v>75</v>
      </c>
    </row>
    <row r="376" spans="1:8" ht="30.75" customHeight="1" x14ac:dyDescent="0.25">
      <c r="A376" s="471">
        <v>327</v>
      </c>
      <c r="B376" s="704" t="s">
        <v>3778</v>
      </c>
      <c r="C376" s="730">
        <v>44468</v>
      </c>
      <c r="D376" s="723" t="s">
        <v>2076</v>
      </c>
      <c r="E376" s="731">
        <v>53.043399999999998</v>
      </c>
      <c r="F376" s="731">
        <f t="shared" ref="F376:F439" si="18">E376</f>
        <v>53.043399999999998</v>
      </c>
      <c r="G376" s="731">
        <f t="shared" si="17"/>
        <v>0</v>
      </c>
      <c r="H376" s="471" t="s">
        <v>75</v>
      </c>
    </row>
    <row r="377" spans="1:8" ht="30.75" customHeight="1" x14ac:dyDescent="0.25">
      <c r="A377" s="471">
        <v>328</v>
      </c>
      <c r="B377" s="704" t="s">
        <v>3784</v>
      </c>
      <c r="C377" s="730">
        <v>44468</v>
      </c>
      <c r="D377" s="723" t="s">
        <v>2076</v>
      </c>
      <c r="E377" s="731">
        <v>95.042400000000001</v>
      </c>
      <c r="F377" s="731">
        <f t="shared" si="18"/>
        <v>95.042400000000001</v>
      </c>
      <c r="G377" s="731">
        <f t="shared" si="17"/>
        <v>0</v>
      </c>
      <c r="H377" s="471" t="s">
        <v>75</v>
      </c>
    </row>
    <row r="378" spans="1:8" ht="30.75" customHeight="1" x14ac:dyDescent="0.25">
      <c r="A378" s="471">
        <v>329</v>
      </c>
      <c r="B378" s="704" t="s">
        <v>3785</v>
      </c>
      <c r="C378" s="730">
        <v>44468</v>
      </c>
      <c r="D378" s="723" t="s">
        <v>2076</v>
      </c>
      <c r="E378" s="731">
        <v>80.769120000000001</v>
      </c>
      <c r="F378" s="731">
        <f t="shared" si="18"/>
        <v>80.769120000000001</v>
      </c>
      <c r="G378" s="731">
        <f t="shared" si="17"/>
        <v>0</v>
      </c>
      <c r="H378" s="471" t="s">
        <v>75</v>
      </c>
    </row>
    <row r="379" spans="1:8" ht="30.75" customHeight="1" x14ac:dyDescent="0.25">
      <c r="A379" s="471">
        <v>330</v>
      </c>
      <c r="B379" s="704" t="s">
        <v>3786</v>
      </c>
      <c r="C379" s="730">
        <v>44468</v>
      </c>
      <c r="D379" s="723" t="s">
        <v>2076</v>
      </c>
      <c r="E379" s="731">
        <v>80.769120000000001</v>
      </c>
      <c r="F379" s="731">
        <f t="shared" si="18"/>
        <v>80.769120000000001</v>
      </c>
      <c r="G379" s="731">
        <f t="shared" si="17"/>
        <v>0</v>
      </c>
      <c r="H379" s="471" t="s">
        <v>75</v>
      </c>
    </row>
    <row r="380" spans="1:8" ht="30.75" customHeight="1" x14ac:dyDescent="0.25">
      <c r="A380" s="471">
        <v>331</v>
      </c>
      <c r="B380" s="704" t="s">
        <v>3778</v>
      </c>
      <c r="C380" s="730">
        <v>44468</v>
      </c>
      <c r="D380" s="723" t="s">
        <v>2076</v>
      </c>
      <c r="E380" s="731">
        <v>53.043399999999998</v>
      </c>
      <c r="F380" s="731">
        <f t="shared" si="18"/>
        <v>53.043399999999998</v>
      </c>
      <c r="G380" s="731">
        <f t="shared" si="17"/>
        <v>0</v>
      </c>
      <c r="H380" s="471" t="s">
        <v>75</v>
      </c>
    </row>
    <row r="381" spans="1:8" ht="30.75" customHeight="1" x14ac:dyDescent="0.25">
      <c r="A381" s="471">
        <v>332</v>
      </c>
      <c r="B381" s="704" t="s">
        <v>3787</v>
      </c>
      <c r="C381" s="730">
        <v>44468</v>
      </c>
      <c r="D381" s="723" t="s">
        <v>2076</v>
      </c>
      <c r="E381" s="731">
        <v>80.769120000000001</v>
      </c>
      <c r="F381" s="731">
        <f t="shared" si="18"/>
        <v>80.769120000000001</v>
      </c>
      <c r="G381" s="731">
        <f t="shared" si="17"/>
        <v>0</v>
      </c>
      <c r="H381" s="471" t="s">
        <v>75</v>
      </c>
    </row>
    <row r="382" spans="1:8" ht="30.75" customHeight="1" x14ac:dyDescent="0.25">
      <c r="A382" s="471">
        <v>333</v>
      </c>
      <c r="B382" s="704" t="s">
        <v>3784</v>
      </c>
      <c r="C382" s="730">
        <v>44468</v>
      </c>
      <c r="D382" s="723" t="s">
        <v>2076</v>
      </c>
      <c r="E382" s="731">
        <v>95.042400000000001</v>
      </c>
      <c r="F382" s="731">
        <f t="shared" si="18"/>
        <v>95.042400000000001</v>
      </c>
      <c r="G382" s="731">
        <f t="shared" si="17"/>
        <v>0</v>
      </c>
      <c r="H382" s="471" t="s">
        <v>75</v>
      </c>
    </row>
    <row r="383" spans="1:8" ht="30.75" customHeight="1" x14ac:dyDescent="0.25">
      <c r="A383" s="471">
        <v>334</v>
      </c>
      <c r="B383" s="704" t="s">
        <v>3785</v>
      </c>
      <c r="C383" s="730">
        <v>44468</v>
      </c>
      <c r="D383" s="723" t="s">
        <v>2076</v>
      </c>
      <c r="E383" s="731">
        <v>80.769120000000001</v>
      </c>
      <c r="F383" s="731">
        <f t="shared" si="18"/>
        <v>80.769120000000001</v>
      </c>
      <c r="G383" s="731">
        <f t="shared" si="17"/>
        <v>0</v>
      </c>
      <c r="H383" s="471" t="s">
        <v>75</v>
      </c>
    </row>
    <row r="384" spans="1:8" ht="30.75" customHeight="1" x14ac:dyDescent="0.25">
      <c r="A384" s="471">
        <v>335</v>
      </c>
      <c r="B384" s="704" t="s">
        <v>3786</v>
      </c>
      <c r="C384" s="730">
        <v>44468</v>
      </c>
      <c r="D384" s="723" t="s">
        <v>2076</v>
      </c>
      <c r="E384" s="731">
        <v>80.769120000000001</v>
      </c>
      <c r="F384" s="731">
        <f t="shared" si="18"/>
        <v>80.769120000000001</v>
      </c>
      <c r="G384" s="731">
        <f t="shared" si="17"/>
        <v>0</v>
      </c>
      <c r="H384" s="471" t="s">
        <v>75</v>
      </c>
    </row>
    <row r="385" spans="1:8" ht="30.75" customHeight="1" x14ac:dyDescent="0.25">
      <c r="A385" s="471">
        <v>336</v>
      </c>
      <c r="B385" s="704" t="s">
        <v>3786</v>
      </c>
      <c r="C385" s="730">
        <v>44468</v>
      </c>
      <c r="D385" s="723" t="s">
        <v>2076</v>
      </c>
      <c r="E385" s="731">
        <v>80.769120000000001</v>
      </c>
      <c r="F385" s="731">
        <f t="shared" si="18"/>
        <v>80.769120000000001</v>
      </c>
      <c r="G385" s="731">
        <f t="shared" si="17"/>
        <v>0</v>
      </c>
      <c r="H385" s="471" t="s">
        <v>75</v>
      </c>
    </row>
    <row r="386" spans="1:8" ht="30.75" customHeight="1" x14ac:dyDescent="0.25">
      <c r="A386" s="471">
        <v>337</v>
      </c>
      <c r="B386" s="704" t="s">
        <v>3787</v>
      </c>
      <c r="C386" s="730">
        <v>44468</v>
      </c>
      <c r="D386" s="723" t="s">
        <v>2076</v>
      </c>
      <c r="E386" s="731">
        <v>80.769120000000001</v>
      </c>
      <c r="F386" s="731">
        <f t="shared" si="18"/>
        <v>80.769120000000001</v>
      </c>
      <c r="G386" s="731">
        <f t="shared" si="17"/>
        <v>0</v>
      </c>
      <c r="H386" s="471" t="s">
        <v>75</v>
      </c>
    </row>
    <row r="387" spans="1:8" ht="30.75" customHeight="1" x14ac:dyDescent="0.25">
      <c r="A387" s="471">
        <v>338</v>
      </c>
      <c r="B387" s="704" t="s">
        <v>3787</v>
      </c>
      <c r="C387" s="730">
        <v>44468</v>
      </c>
      <c r="D387" s="723" t="s">
        <v>2076</v>
      </c>
      <c r="E387" s="731">
        <v>80.769120000000001</v>
      </c>
      <c r="F387" s="731">
        <f t="shared" si="18"/>
        <v>80.769120000000001</v>
      </c>
      <c r="G387" s="731">
        <f t="shared" si="17"/>
        <v>0</v>
      </c>
      <c r="H387" s="471" t="s">
        <v>75</v>
      </c>
    </row>
    <row r="388" spans="1:8" ht="30.75" customHeight="1" x14ac:dyDescent="0.25">
      <c r="A388" s="471">
        <v>339</v>
      </c>
      <c r="B388" s="704" t="s">
        <v>3788</v>
      </c>
      <c r="C388" s="730">
        <v>44468</v>
      </c>
      <c r="D388" s="723" t="s">
        <v>2076</v>
      </c>
      <c r="E388" s="731">
        <v>53.043399999999998</v>
      </c>
      <c r="F388" s="731">
        <f t="shared" si="18"/>
        <v>53.043399999999998</v>
      </c>
      <c r="G388" s="731">
        <f t="shared" si="17"/>
        <v>0</v>
      </c>
      <c r="H388" s="471" t="s">
        <v>75</v>
      </c>
    </row>
    <row r="389" spans="1:8" ht="30.75" customHeight="1" x14ac:dyDescent="0.25">
      <c r="A389" s="471">
        <v>340</v>
      </c>
      <c r="B389" s="704" t="s">
        <v>3788</v>
      </c>
      <c r="C389" s="730">
        <v>44468</v>
      </c>
      <c r="D389" s="723" t="s">
        <v>2076</v>
      </c>
      <c r="E389" s="731">
        <v>53.043399999999998</v>
      </c>
      <c r="F389" s="731">
        <f t="shared" si="18"/>
        <v>53.043399999999998</v>
      </c>
      <c r="G389" s="731">
        <f t="shared" si="17"/>
        <v>0</v>
      </c>
      <c r="H389" s="471" t="s">
        <v>75</v>
      </c>
    </row>
    <row r="390" spans="1:8" ht="30.75" customHeight="1" x14ac:dyDescent="0.25">
      <c r="A390" s="471">
        <v>341</v>
      </c>
      <c r="B390" s="704" t="s">
        <v>3788</v>
      </c>
      <c r="C390" s="730">
        <v>44468</v>
      </c>
      <c r="D390" s="723" t="s">
        <v>2076</v>
      </c>
      <c r="E390" s="731">
        <v>53.043399999999998</v>
      </c>
      <c r="F390" s="731">
        <f t="shared" si="18"/>
        <v>53.043399999999998</v>
      </c>
      <c r="G390" s="731">
        <f t="shared" si="17"/>
        <v>0</v>
      </c>
      <c r="H390" s="471" t="s">
        <v>75</v>
      </c>
    </row>
    <row r="391" spans="1:8" ht="30.75" customHeight="1" x14ac:dyDescent="0.25">
      <c r="A391" s="471">
        <v>342</v>
      </c>
      <c r="B391" s="704" t="s">
        <v>3778</v>
      </c>
      <c r="C391" s="730">
        <v>44468</v>
      </c>
      <c r="D391" s="723" t="s">
        <v>2076</v>
      </c>
      <c r="E391" s="731">
        <v>53.043399999999998</v>
      </c>
      <c r="F391" s="731">
        <f t="shared" si="18"/>
        <v>53.043399999999998</v>
      </c>
      <c r="G391" s="731">
        <f t="shared" si="17"/>
        <v>0</v>
      </c>
      <c r="H391" s="471" t="s">
        <v>75</v>
      </c>
    </row>
    <row r="392" spans="1:8" ht="30.75" customHeight="1" x14ac:dyDescent="0.25">
      <c r="A392" s="471">
        <v>343</v>
      </c>
      <c r="B392" s="704" t="s">
        <v>3785</v>
      </c>
      <c r="C392" s="730">
        <v>44468</v>
      </c>
      <c r="D392" s="723" t="s">
        <v>2076</v>
      </c>
      <c r="E392" s="731">
        <v>80.769120000000001</v>
      </c>
      <c r="F392" s="731">
        <f t="shared" si="18"/>
        <v>80.769120000000001</v>
      </c>
      <c r="G392" s="731">
        <f t="shared" si="17"/>
        <v>0</v>
      </c>
      <c r="H392" s="471" t="s">
        <v>75</v>
      </c>
    </row>
    <row r="393" spans="1:8" ht="30.75" customHeight="1" x14ac:dyDescent="0.25">
      <c r="A393" s="471">
        <v>344</v>
      </c>
      <c r="B393" s="704" t="s">
        <v>3789</v>
      </c>
      <c r="C393" s="730">
        <v>44459</v>
      </c>
      <c r="D393" s="723" t="s">
        <v>2076</v>
      </c>
      <c r="E393" s="731">
        <v>44.317</v>
      </c>
      <c r="F393" s="731">
        <f t="shared" si="18"/>
        <v>44.317</v>
      </c>
      <c r="G393" s="731">
        <f t="shared" si="17"/>
        <v>0</v>
      </c>
      <c r="H393" s="471" t="s">
        <v>75</v>
      </c>
    </row>
    <row r="394" spans="1:8" ht="30.75" customHeight="1" x14ac:dyDescent="0.25">
      <c r="A394" s="471">
        <v>345</v>
      </c>
      <c r="B394" s="704" t="s">
        <v>3790</v>
      </c>
      <c r="C394" s="730">
        <v>44459</v>
      </c>
      <c r="D394" s="723" t="s">
        <v>2076</v>
      </c>
      <c r="E394" s="731">
        <v>62.904000000000003</v>
      </c>
      <c r="F394" s="731">
        <f t="shared" si="18"/>
        <v>62.904000000000003</v>
      </c>
      <c r="G394" s="731">
        <f t="shared" si="17"/>
        <v>0</v>
      </c>
      <c r="H394" s="471" t="s">
        <v>75</v>
      </c>
    </row>
    <row r="395" spans="1:8" ht="30.75" customHeight="1" x14ac:dyDescent="0.25">
      <c r="A395" s="471">
        <v>346</v>
      </c>
      <c r="B395" s="704" t="s">
        <v>3789</v>
      </c>
      <c r="C395" s="730">
        <v>44459</v>
      </c>
      <c r="D395" s="723" t="s">
        <v>2076</v>
      </c>
      <c r="E395" s="731">
        <v>44.317</v>
      </c>
      <c r="F395" s="731">
        <f t="shared" si="18"/>
        <v>44.317</v>
      </c>
      <c r="G395" s="731">
        <f t="shared" si="17"/>
        <v>0</v>
      </c>
      <c r="H395" s="471" t="s">
        <v>75</v>
      </c>
    </row>
    <row r="396" spans="1:8" ht="30.75" customHeight="1" x14ac:dyDescent="0.25">
      <c r="A396" s="471">
        <v>347</v>
      </c>
      <c r="B396" s="704" t="s">
        <v>3789</v>
      </c>
      <c r="C396" s="730">
        <v>44459</v>
      </c>
      <c r="D396" s="723" t="s">
        <v>2076</v>
      </c>
      <c r="E396" s="731">
        <v>44.317</v>
      </c>
      <c r="F396" s="731">
        <f t="shared" si="18"/>
        <v>44.317</v>
      </c>
      <c r="G396" s="731">
        <f t="shared" si="17"/>
        <v>0</v>
      </c>
      <c r="H396" s="471" t="s">
        <v>75</v>
      </c>
    </row>
    <row r="397" spans="1:8" ht="30.75" customHeight="1" x14ac:dyDescent="0.25">
      <c r="A397" s="471">
        <v>348</v>
      </c>
      <c r="B397" s="704" t="s">
        <v>3789</v>
      </c>
      <c r="C397" s="730">
        <v>44459</v>
      </c>
      <c r="D397" s="723" t="s">
        <v>2076</v>
      </c>
      <c r="E397" s="731">
        <v>44.317</v>
      </c>
      <c r="F397" s="731">
        <f t="shared" si="18"/>
        <v>44.317</v>
      </c>
      <c r="G397" s="731">
        <f t="shared" si="17"/>
        <v>0</v>
      </c>
      <c r="H397" s="471" t="s">
        <v>75</v>
      </c>
    </row>
    <row r="398" spans="1:8" ht="30.75" customHeight="1" x14ac:dyDescent="0.25">
      <c r="A398" s="471">
        <v>349</v>
      </c>
      <c r="B398" s="704" t="s">
        <v>3789</v>
      </c>
      <c r="C398" s="730">
        <v>44459</v>
      </c>
      <c r="D398" s="723" t="s">
        <v>2076</v>
      </c>
      <c r="E398" s="731">
        <v>44.317</v>
      </c>
      <c r="F398" s="731">
        <f t="shared" si="18"/>
        <v>44.317</v>
      </c>
      <c r="G398" s="731">
        <f t="shared" si="17"/>
        <v>0</v>
      </c>
      <c r="H398" s="471" t="s">
        <v>75</v>
      </c>
    </row>
    <row r="399" spans="1:8" ht="30.75" customHeight="1" x14ac:dyDescent="0.25">
      <c r="A399" s="471">
        <v>350</v>
      </c>
      <c r="B399" s="704" t="s">
        <v>3789</v>
      </c>
      <c r="C399" s="730">
        <v>44459</v>
      </c>
      <c r="D399" s="723" t="s">
        <v>2076</v>
      </c>
      <c r="E399" s="731">
        <v>44.317</v>
      </c>
      <c r="F399" s="731">
        <f t="shared" si="18"/>
        <v>44.317</v>
      </c>
      <c r="G399" s="731">
        <f t="shared" si="17"/>
        <v>0</v>
      </c>
      <c r="H399" s="471" t="s">
        <v>75</v>
      </c>
    </row>
    <row r="400" spans="1:8" ht="30.75" customHeight="1" x14ac:dyDescent="0.25">
      <c r="A400" s="471">
        <v>351</v>
      </c>
      <c r="B400" s="704" t="s">
        <v>3789</v>
      </c>
      <c r="C400" s="730">
        <v>44459</v>
      </c>
      <c r="D400" s="723" t="s">
        <v>2076</v>
      </c>
      <c r="E400" s="731">
        <v>44.317</v>
      </c>
      <c r="F400" s="731">
        <f t="shared" si="18"/>
        <v>44.317</v>
      </c>
      <c r="G400" s="731">
        <f t="shared" si="17"/>
        <v>0</v>
      </c>
      <c r="H400" s="471" t="s">
        <v>75</v>
      </c>
    </row>
    <row r="401" spans="1:8" ht="30.75" customHeight="1" x14ac:dyDescent="0.25">
      <c r="A401" s="471">
        <v>352</v>
      </c>
      <c r="B401" s="704" t="s">
        <v>3789</v>
      </c>
      <c r="C401" s="730">
        <v>44459</v>
      </c>
      <c r="D401" s="723" t="s">
        <v>2076</v>
      </c>
      <c r="E401" s="731">
        <v>44.317</v>
      </c>
      <c r="F401" s="731">
        <f t="shared" si="18"/>
        <v>44.317</v>
      </c>
      <c r="G401" s="731">
        <f t="shared" si="17"/>
        <v>0</v>
      </c>
      <c r="H401" s="471" t="s">
        <v>75</v>
      </c>
    </row>
    <row r="402" spans="1:8" ht="30.75" customHeight="1" x14ac:dyDescent="0.25">
      <c r="A402" s="471">
        <v>353</v>
      </c>
      <c r="B402" s="704" t="s">
        <v>3789</v>
      </c>
      <c r="C402" s="730">
        <v>44459</v>
      </c>
      <c r="D402" s="723" t="s">
        <v>2076</v>
      </c>
      <c r="E402" s="731">
        <v>44.317</v>
      </c>
      <c r="F402" s="731">
        <f t="shared" si="18"/>
        <v>44.317</v>
      </c>
      <c r="G402" s="731">
        <f t="shared" si="17"/>
        <v>0</v>
      </c>
      <c r="H402" s="471" t="s">
        <v>75</v>
      </c>
    </row>
    <row r="403" spans="1:8" ht="30.75" customHeight="1" x14ac:dyDescent="0.25">
      <c r="A403" s="471">
        <v>354</v>
      </c>
      <c r="B403" s="704" t="s">
        <v>3789</v>
      </c>
      <c r="C403" s="730">
        <v>44459</v>
      </c>
      <c r="D403" s="723" t="s">
        <v>2076</v>
      </c>
      <c r="E403" s="731">
        <v>44.317</v>
      </c>
      <c r="F403" s="731">
        <f t="shared" si="18"/>
        <v>44.317</v>
      </c>
      <c r="G403" s="731">
        <f t="shared" si="17"/>
        <v>0</v>
      </c>
      <c r="H403" s="471" t="s">
        <v>75</v>
      </c>
    </row>
    <row r="404" spans="1:8" ht="30.75" customHeight="1" x14ac:dyDescent="0.25">
      <c r="A404" s="471">
        <v>355</v>
      </c>
      <c r="B404" s="704" t="s">
        <v>3789</v>
      </c>
      <c r="C404" s="730">
        <v>44459</v>
      </c>
      <c r="D404" s="723" t="s">
        <v>2076</v>
      </c>
      <c r="E404" s="731">
        <v>44.317</v>
      </c>
      <c r="F404" s="731">
        <f t="shared" si="18"/>
        <v>44.317</v>
      </c>
      <c r="G404" s="731">
        <f t="shared" si="17"/>
        <v>0</v>
      </c>
      <c r="H404" s="471" t="s">
        <v>75</v>
      </c>
    </row>
    <row r="405" spans="1:8" ht="30.75" customHeight="1" x14ac:dyDescent="0.25">
      <c r="A405" s="471">
        <v>356</v>
      </c>
      <c r="B405" s="704" t="s">
        <v>3791</v>
      </c>
      <c r="C405" s="730">
        <v>44459</v>
      </c>
      <c r="D405" s="723" t="s">
        <v>2076</v>
      </c>
      <c r="E405" s="731">
        <v>62.282089999999997</v>
      </c>
      <c r="F405" s="731">
        <f t="shared" si="18"/>
        <v>62.282089999999997</v>
      </c>
      <c r="G405" s="731">
        <f t="shared" si="17"/>
        <v>0</v>
      </c>
      <c r="H405" s="471" t="s">
        <v>75</v>
      </c>
    </row>
    <row r="406" spans="1:8" ht="30.75" customHeight="1" x14ac:dyDescent="0.25">
      <c r="A406" s="471">
        <v>357</v>
      </c>
      <c r="B406" s="704" t="s">
        <v>3789</v>
      </c>
      <c r="C406" s="730">
        <v>44459</v>
      </c>
      <c r="D406" s="723" t="s">
        <v>2076</v>
      </c>
      <c r="E406" s="731">
        <v>44.317</v>
      </c>
      <c r="F406" s="731">
        <f t="shared" si="18"/>
        <v>44.317</v>
      </c>
      <c r="G406" s="731">
        <f t="shared" si="17"/>
        <v>0</v>
      </c>
      <c r="H406" s="471" t="s">
        <v>75</v>
      </c>
    </row>
    <row r="407" spans="1:8" ht="30.75" customHeight="1" x14ac:dyDescent="0.25">
      <c r="A407" s="471">
        <v>358</v>
      </c>
      <c r="B407" s="704" t="s">
        <v>3789</v>
      </c>
      <c r="C407" s="730">
        <v>44459</v>
      </c>
      <c r="D407" s="723" t="s">
        <v>2076</v>
      </c>
      <c r="E407" s="731">
        <v>44.317</v>
      </c>
      <c r="F407" s="731">
        <f t="shared" si="18"/>
        <v>44.317</v>
      </c>
      <c r="G407" s="731">
        <f t="shared" si="17"/>
        <v>0</v>
      </c>
      <c r="H407" s="471" t="s">
        <v>75</v>
      </c>
    </row>
    <row r="408" spans="1:8" ht="30.75" customHeight="1" x14ac:dyDescent="0.25">
      <c r="A408" s="471">
        <v>359</v>
      </c>
      <c r="B408" s="704" t="s">
        <v>3789</v>
      </c>
      <c r="C408" s="730">
        <v>44459</v>
      </c>
      <c r="D408" s="723" t="s">
        <v>2076</v>
      </c>
      <c r="E408" s="731">
        <v>44.317</v>
      </c>
      <c r="F408" s="731">
        <f t="shared" si="18"/>
        <v>44.317</v>
      </c>
      <c r="G408" s="731">
        <f t="shared" si="17"/>
        <v>0</v>
      </c>
      <c r="H408" s="471" t="s">
        <v>75</v>
      </c>
    </row>
    <row r="409" spans="1:8" ht="30.75" customHeight="1" x14ac:dyDescent="0.25">
      <c r="A409" s="471">
        <v>360</v>
      </c>
      <c r="B409" s="704" t="s">
        <v>3789</v>
      </c>
      <c r="C409" s="730">
        <v>44459</v>
      </c>
      <c r="D409" s="723" t="s">
        <v>2076</v>
      </c>
      <c r="E409" s="731">
        <v>44.317</v>
      </c>
      <c r="F409" s="731">
        <f t="shared" si="18"/>
        <v>44.317</v>
      </c>
      <c r="G409" s="731">
        <f t="shared" si="17"/>
        <v>0</v>
      </c>
      <c r="H409" s="471" t="s">
        <v>75</v>
      </c>
    </row>
    <row r="410" spans="1:8" ht="30.75" customHeight="1" x14ac:dyDescent="0.25">
      <c r="A410" s="471">
        <v>361</v>
      </c>
      <c r="B410" s="704" t="s">
        <v>3789</v>
      </c>
      <c r="C410" s="730">
        <v>44459</v>
      </c>
      <c r="D410" s="723" t="s">
        <v>2076</v>
      </c>
      <c r="E410" s="731">
        <v>44.317</v>
      </c>
      <c r="F410" s="731">
        <f t="shared" si="18"/>
        <v>44.317</v>
      </c>
      <c r="G410" s="731">
        <f t="shared" si="17"/>
        <v>0</v>
      </c>
      <c r="H410" s="471" t="s">
        <v>75</v>
      </c>
    </row>
    <row r="411" spans="1:8" ht="30.75" customHeight="1" x14ac:dyDescent="0.25">
      <c r="A411" s="471">
        <v>362</v>
      </c>
      <c r="B411" s="704" t="s">
        <v>3789</v>
      </c>
      <c r="C411" s="730">
        <v>44459</v>
      </c>
      <c r="D411" s="723" t="s">
        <v>2076</v>
      </c>
      <c r="E411" s="731">
        <v>44.317</v>
      </c>
      <c r="F411" s="731">
        <f t="shared" si="18"/>
        <v>44.317</v>
      </c>
      <c r="G411" s="731">
        <f t="shared" si="17"/>
        <v>0</v>
      </c>
      <c r="H411" s="471" t="s">
        <v>75</v>
      </c>
    </row>
    <row r="412" spans="1:8" ht="30.75" customHeight="1" x14ac:dyDescent="0.25">
      <c r="A412" s="471">
        <v>363</v>
      </c>
      <c r="B412" s="704" t="s">
        <v>3790</v>
      </c>
      <c r="C412" s="730">
        <v>44459</v>
      </c>
      <c r="D412" s="723" t="s">
        <v>2076</v>
      </c>
      <c r="E412" s="731">
        <v>62.904000000000003</v>
      </c>
      <c r="F412" s="731">
        <f t="shared" si="18"/>
        <v>62.904000000000003</v>
      </c>
      <c r="G412" s="731">
        <f t="shared" si="17"/>
        <v>0</v>
      </c>
      <c r="H412" s="471" t="s">
        <v>75</v>
      </c>
    </row>
    <row r="413" spans="1:8" ht="30.75" customHeight="1" x14ac:dyDescent="0.25">
      <c r="A413" s="471">
        <v>364</v>
      </c>
      <c r="B413" s="704" t="s">
        <v>3789</v>
      </c>
      <c r="C413" s="730">
        <v>44459</v>
      </c>
      <c r="D413" s="723" t="s">
        <v>2076</v>
      </c>
      <c r="E413" s="731">
        <v>44.317</v>
      </c>
      <c r="F413" s="731">
        <f t="shared" si="18"/>
        <v>44.317</v>
      </c>
      <c r="G413" s="731">
        <f t="shared" si="17"/>
        <v>0</v>
      </c>
      <c r="H413" s="471" t="s">
        <v>75</v>
      </c>
    </row>
    <row r="414" spans="1:8" ht="30.75" customHeight="1" x14ac:dyDescent="0.25">
      <c r="A414" s="471">
        <v>365</v>
      </c>
      <c r="B414" s="704" t="s">
        <v>3789</v>
      </c>
      <c r="C414" s="730">
        <v>44459</v>
      </c>
      <c r="D414" s="723" t="s">
        <v>2076</v>
      </c>
      <c r="E414" s="731">
        <v>44.317</v>
      </c>
      <c r="F414" s="731">
        <f t="shared" si="18"/>
        <v>44.317</v>
      </c>
      <c r="G414" s="731">
        <f t="shared" si="17"/>
        <v>0</v>
      </c>
      <c r="H414" s="471" t="s">
        <v>75</v>
      </c>
    </row>
    <row r="415" spans="1:8" ht="30.75" customHeight="1" x14ac:dyDescent="0.25">
      <c r="A415" s="471">
        <v>366</v>
      </c>
      <c r="B415" s="704" t="s">
        <v>3789</v>
      </c>
      <c r="C415" s="730">
        <v>44459</v>
      </c>
      <c r="D415" s="723" t="s">
        <v>2076</v>
      </c>
      <c r="E415" s="731">
        <v>44.317</v>
      </c>
      <c r="F415" s="731">
        <f t="shared" si="18"/>
        <v>44.317</v>
      </c>
      <c r="G415" s="731">
        <f t="shared" si="17"/>
        <v>0</v>
      </c>
      <c r="H415" s="471" t="s">
        <v>75</v>
      </c>
    </row>
    <row r="416" spans="1:8" ht="30.75" customHeight="1" x14ac:dyDescent="0.25">
      <c r="A416" s="471">
        <v>367</v>
      </c>
      <c r="B416" s="704" t="s">
        <v>3789</v>
      </c>
      <c r="C416" s="730">
        <v>44459</v>
      </c>
      <c r="D416" s="723" t="s">
        <v>2076</v>
      </c>
      <c r="E416" s="731">
        <v>44.317</v>
      </c>
      <c r="F416" s="731">
        <f t="shared" si="18"/>
        <v>44.317</v>
      </c>
      <c r="G416" s="731">
        <f t="shared" si="17"/>
        <v>0</v>
      </c>
      <c r="H416" s="471" t="s">
        <v>75</v>
      </c>
    </row>
    <row r="417" spans="1:8" ht="30.75" customHeight="1" x14ac:dyDescent="0.25">
      <c r="A417" s="471">
        <v>368</v>
      </c>
      <c r="B417" s="704" t="s">
        <v>3789</v>
      </c>
      <c r="C417" s="730">
        <v>44459</v>
      </c>
      <c r="D417" s="723" t="s">
        <v>2076</v>
      </c>
      <c r="E417" s="731">
        <v>44.317</v>
      </c>
      <c r="F417" s="731">
        <f t="shared" si="18"/>
        <v>44.317</v>
      </c>
      <c r="G417" s="731">
        <f t="shared" si="17"/>
        <v>0</v>
      </c>
      <c r="H417" s="471" t="s">
        <v>75</v>
      </c>
    </row>
    <row r="418" spans="1:8" ht="30.75" customHeight="1" x14ac:dyDescent="0.25">
      <c r="A418" s="471">
        <v>369</v>
      </c>
      <c r="B418" s="704" t="s">
        <v>3790</v>
      </c>
      <c r="C418" s="730">
        <v>44459</v>
      </c>
      <c r="D418" s="723" t="s">
        <v>2076</v>
      </c>
      <c r="E418" s="731">
        <v>62.904000000000003</v>
      </c>
      <c r="F418" s="731">
        <f t="shared" si="18"/>
        <v>62.904000000000003</v>
      </c>
      <c r="G418" s="731">
        <f t="shared" si="17"/>
        <v>0</v>
      </c>
      <c r="H418" s="471" t="s">
        <v>75</v>
      </c>
    </row>
    <row r="419" spans="1:8" ht="30.75" customHeight="1" x14ac:dyDescent="0.25">
      <c r="A419" s="471">
        <v>370</v>
      </c>
      <c r="B419" s="704" t="s">
        <v>3789</v>
      </c>
      <c r="C419" s="730">
        <v>44459</v>
      </c>
      <c r="D419" s="723" t="s">
        <v>2076</v>
      </c>
      <c r="E419" s="731">
        <v>44.317</v>
      </c>
      <c r="F419" s="731">
        <f t="shared" si="18"/>
        <v>44.317</v>
      </c>
      <c r="G419" s="731">
        <f t="shared" si="17"/>
        <v>0</v>
      </c>
      <c r="H419" s="471" t="s">
        <v>75</v>
      </c>
    </row>
    <row r="420" spans="1:8" ht="30.75" customHeight="1" x14ac:dyDescent="0.25">
      <c r="A420" s="471">
        <v>371</v>
      </c>
      <c r="B420" s="704" t="s">
        <v>3789</v>
      </c>
      <c r="C420" s="730">
        <v>44459</v>
      </c>
      <c r="D420" s="723" t="s">
        <v>2076</v>
      </c>
      <c r="E420" s="731">
        <v>44.317</v>
      </c>
      <c r="F420" s="731">
        <f t="shared" si="18"/>
        <v>44.317</v>
      </c>
      <c r="G420" s="731">
        <f t="shared" si="17"/>
        <v>0</v>
      </c>
      <c r="H420" s="471" t="s">
        <v>75</v>
      </c>
    </row>
    <row r="421" spans="1:8" ht="30.75" customHeight="1" x14ac:dyDescent="0.25">
      <c r="A421" s="471">
        <v>372</v>
      </c>
      <c r="B421" s="704" t="s">
        <v>3789</v>
      </c>
      <c r="C421" s="730">
        <v>44459</v>
      </c>
      <c r="D421" s="723" t="s">
        <v>2076</v>
      </c>
      <c r="E421" s="731">
        <v>44.317</v>
      </c>
      <c r="F421" s="731">
        <f t="shared" si="18"/>
        <v>44.317</v>
      </c>
      <c r="G421" s="731">
        <f t="shared" si="17"/>
        <v>0</v>
      </c>
      <c r="H421" s="471" t="s">
        <v>75</v>
      </c>
    </row>
    <row r="422" spans="1:8" ht="30.75" customHeight="1" x14ac:dyDescent="0.25">
      <c r="A422" s="471">
        <v>373</v>
      </c>
      <c r="B422" s="704" t="s">
        <v>3789</v>
      </c>
      <c r="C422" s="730">
        <v>44459</v>
      </c>
      <c r="D422" s="723" t="s">
        <v>2076</v>
      </c>
      <c r="E422" s="731">
        <v>44.317</v>
      </c>
      <c r="F422" s="731">
        <f t="shared" si="18"/>
        <v>44.317</v>
      </c>
      <c r="G422" s="731">
        <f t="shared" si="17"/>
        <v>0</v>
      </c>
      <c r="H422" s="471" t="s">
        <v>75</v>
      </c>
    </row>
    <row r="423" spans="1:8" ht="30.75" customHeight="1" x14ac:dyDescent="0.25">
      <c r="A423" s="471">
        <v>374</v>
      </c>
      <c r="B423" s="704" t="s">
        <v>3789</v>
      </c>
      <c r="C423" s="730">
        <v>44459</v>
      </c>
      <c r="D423" s="723" t="s">
        <v>2076</v>
      </c>
      <c r="E423" s="731">
        <v>44.317</v>
      </c>
      <c r="F423" s="731">
        <f t="shared" si="18"/>
        <v>44.317</v>
      </c>
      <c r="G423" s="731">
        <f t="shared" si="17"/>
        <v>0</v>
      </c>
      <c r="H423" s="471" t="s">
        <v>75</v>
      </c>
    </row>
    <row r="424" spans="1:8" ht="30.75" customHeight="1" x14ac:dyDescent="0.25">
      <c r="A424" s="471">
        <v>375</v>
      </c>
      <c r="B424" s="704" t="s">
        <v>3789</v>
      </c>
      <c r="C424" s="730">
        <v>44459</v>
      </c>
      <c r="D424" s="723" t="s">
        <v>2076</v>
      </c>
      <c r="E424" s="731">
        <v>44.317</v>
      </c>
      <c r="F424" s="731">
        <f t="shared" si="18"/>
        <v>44.317</v>
      </c>
      <c r="G424" s="731">
        <f t="shared" si="17"/>
        <v>0</v>
      </c>
      <c r="H424" s="471" t="s">
        <v>75</v>
      </c>
    </row>
    <row r="425" spans="1:8" ht="30.75" customHeight="1" x14ac:dyDescent="0.25">
      <c r="A425" s="471">
        <v>376</v>
      </c>
      <c r="B425" s="704" t="s">
        <v>3790</v>
      </c>
      <c r="C425" s="730">
        <v>44459</v>
      </c>
      <c r="D425" s="723" t="s">
        <v>2076</v>
      </c>
      <c r="E425" s="731">
        <v>62.904000000000003</v>
      </c>
      <c r="F425" s="731">
        <f t="shared" si="18"/>
        <v>62.904000000000003</v>
      </c>
      <c r="G425" s="731">
        <f t="shared" si="17"/>
        <v>0</v>
      </c>
      <c r="H425" s="471" t="s">
        <v>75</v>
      </c>
    </row>
    <row r="426" spans="1:8" ht="30.75" customHeight="1" x14ac:dyDescent="0.25">
      <c r="A426" s="471">
        <v>377</v>
      </c>
      <c r="B426" s="704" t="s">
        <v>3789</v>
      </c>
      <c r="C426" s="730">
        <v>44459</v>
      </c>
      <c r="D426" s="723" t="s">
        <v>2076</v>
      </c>
      <c r="E426" s="731">
        <v>44.317</v>
      </c>
      <c r="F426" s="731">
        <f t="shared" si="18"/>
        <v>44.317</v>
      </c>
      <c r="G426" s="731">
        <f t="shared" si="17"/>
        <v>0</v>
      </c>
      <c r="H426" s="471" t="s">
        <v>75</v>
      </c>
    </row>
    <row r="427" spans="1:8" ht="30.75" customHeight="1" x14ac:dyDescent="0.25">
      <c r="A427" s="471">
        <v>378</v>
      </c>
      <c r="B427" s="704" t="s">
        <v>3789</v>
      </c>
      <c r="C427" s="730">
        <v>44459</v>
      </c>
      <c r="D427" s="723" t="s">
        <v>2076</v>
      </c>
      <c r="E427" s="731">
        <v>44.317</v>
      </c>
      <c r="F427" s="731">
        <f t="shared" si="18"/>
        <v>44.317</v>
      </c>
      <c r="G427" s="731">
        <f t="shared" si="17"/>
        <v>0</v>
      </c>
      <c r="H427" s="471" t="s">
        <v>75</v>
      </c>
    </row>
    <row r="428" spans="1:8" ht="30.75" customHeight="1" x14ac:dyDescent="0.25">
      <c r="A428" s="471">
        <v>379</v>
      </c>
      <c r="B428" s="704" t="s">
        <v>3789</v>
      </c>
      <c r="C428" s="730">
        <v>44459</v>
      </c>
      <c r="D428" s="723" t="s">
        <v>2076</v>
      </c>
      <c r="E428" s="731">
        <v>44.317</v>
      </c>
      <c r="F428" s="731">
        <f t="shared" si="18"/>
        <v>44.317</v>
      </c>
      <c r="G428" s="731">
        <f t="shared" si="17"/>
        <v>0</v>
      </c>
      <c r="H428" s="471" t="s">
        <v>75</v>
      </c>
    </row>
    <row r="429" spans="1:8" ht="30.75" customHeight="1" x14ac:dyDescent="0.25">
      <c r="A429" s="471">
        <v>380</v>
      </c>
      <c r="B429" s="704" t="s">
        <v>3789</v>
      </c>
      <c r="C429" s="730">
        <v>44459</v>
      </c>
      <c r="D429" s="723" t="s">
        <v>2076</v>
      </c>
      <c r="E429" s="731">
        <v>44.317</v>
      </c>
      <c r="F429" s="731">
        <f t="shared" si="18"/>
        <v>44.317</v>
      </c>
      <c r="G429" s="731">
        <f t="shared" si="17"/>
        <v>0</v>
      </c>
      <c r="H429" s="471" t="s">
        <v>75</v>
      </c>
    </row>
    <row r="430" spans="1:8" ht="30.75" customHeight="1" x14ac:dyDescent="0.25">
      <c r="A430" s="471">
        <v>381</v>
      </c>
      <c r="B430" s="704" t="s">
        <v>3789</v>
      </c>
      <c r="C430" s="730">
        <v>44459</v>
      </c>
      <c r="D430" s="723" t="s">
        <v>2076</v>
      </c>
      <c r="E430" s="731">
        <v>44.317</v>
      </c>
      <c r="F430" s="731">
        <f t="shared" si="18"/>
        <v>44.317</v>
      </c>
      <c r="G430" s="731">
        <f t="shared" si="17"/>
        <v>0</v>
      </c>
      <c r="H430" s="471" t="s">
        <v>75</v>
      </c>
    </row>
    <row r="431" spans="1:8" ht="30.75" customHeight="1" x14ac:dyDescent="0.25">
      <c r="A431" s="471">
        <v>382</v>
      </c>
      <c r="B431" s="704" t="s">
        <v>3789</v>
      </c>
      <c r="C431" s="730">
        <v>44459</v>
      </c>
      <c r="D431" s="723" t="s">
        <v>2076</v>
      </c>
      <c r="E431" s="731">
        <v>44.317</v>
      </c>
      <c r="F431" s="731">
        <f t="shared" si="18"/>
        <v>44.317</v>
      </c>
      <c r="G431" s="731">
        <f t="shared" ref="G431:G462" si="19">E431-F431</f>
        <v>0</v>
      </c>
      <c r="H431" s="471" t="s">
        <v>75</v>
      </c>
    </row>
    <row r="432" spans="1:8" ht="30.75" customHeight="1" x14ac:dyDescent="0.25">
      <c r="A432" s="471">
        <v>383</v>
      </c>
      <c r="B432" s="704" t="s">
        <v>3791</v>
      </c>
      <c r="C432" s="730">
        <v>44459</v>
      </c>
      <c r="D432" s="723" t="s">
        <v>2076</v>
      </c>
      <c r="E432" s="731">
        <v>62.282089999999997</v>
      </c>
      <c r="F432" s="731">
        <f t="shared" si="18"/>
        <v>62.282089999999997</v>
      </c>
      <c r="G432" s="731">
        <f t="shared" si="19"/>
        <v>0</v>
      </c>
      <c r="H432" s="471" t="s">
        <v>75</v>
      </c>
    </row>
    <row r="433" spans="1:8" ht="30.75" customHeight="1" x14ac:dyDescent="0.25">
      <c r="A433" s="471">
        <v>384</v>
      </c>
      <c r="B433" s="704" t="s">
        <v>3789</v>
      </c>
      <c r="C433" s="730">
        <v>44459</v>
      </c>
      <c r="D433" s="723" t="s">
        <v>2076</v>
      </c>
      <c r="E433" s="731">
        <v>44.317</v>
      </c>
      <c r="F433" s="731">
        <f t="shared" si="18"/>
        <v>44.317</v>
      </c>
      <c r="G433" s="731">
        <f t="shared" si="19"/>
        <v>0</v>
      </c>
      <c r="H433" s="471" t="s">
        <v>75</v>
      </c>
    </row>
    <row r="434" spans="1:8" ht="30.75" customHeight="1" x14ac:dyDescent="0.25">
      <c r="A434" s="471">
        <v>385</v>
      </c>
      <c r="B434" s="704" t="s">
        <v>3789</v>
      </c>
      <c r="C434" s="730">
        <v>44459</v>
      </c>
      <c r="D434" s="723" t="s">
        <v>2076</v>
      </c>
      <c r="E434" s="731">
        <v>44.317</v>
      </c>
      <c r="F434" s="731">
        <f t="shared" si="18"/>
        <v>44.317</v>
      </c>
      <c r="G434" s="731">
        <f t="shared" si="19"/>
        <v>0</v>
      </c>
      <c r="H434" s="471" t="s">
        <v>75</v>
      </c>
    </row>
    <row r="435" spans="1:8" ht="30.75" customHeight="1" x14ac:dyDescent="0.25">
      <c r="A435" s="471">
        <v>386</v>
      </c>
      <c r="B435" s="704" t="s">
        <v>3789</v>
      </c>
      <c r="C435" s="730">
        <v>44459</v>
      </c>
      <c r="D435" s="723" t="s">
        <v>2076</v>
      </c>
      <c r="E435" s="731">
        <v>44.317</v>
      </c>
      <c r="F435" s="731">
        <f t="shared" si="18"/>
        <v>44.317</v>
      </c>
      <c r="G435" s="731">
        <f t="shared" si="19"/>
        <v>0</v>
      </c>
      <c r="H435" s="471" t="s">
        <v>75</v>
      </c>
    </row>
    <row r="436" spans="1:8" ht="30.75" customHeight="1" x14ac:dyDescent="0.25">
      <c r="A436" s="471">
        <v>387</v>
      </c>
      <c r="B436" s="704" t="s">
        <v>3789</v>
      </c>
      <c r="C436" s="730">
        <v>44459</v>
      </c>
      <c r="D436" s="723" t="s">
        <v>2076</v>
      </c>
      <c r="E436" s="731">
        <v>44.317</v>
      </c>
      <c r="F436" s="731">
        <f t="shared" si="18"/>
        <v>44.317</v>
      </c>
      <c r="G436" s="731">
        <f t="shared" si="19"/>
        <v>0</v>
      </c>
      <c r="H436" s="471" t="s">
        <v>75</v>
      </c>
    </row>
    <row r="437" spans="1:8" ht="30.75" customHeight="1" x14ac:dyDescent="0.25">
      <c r="A437" s="471">
        <v>388</v>
      </c>
      <c r="B437" s="704" t="s">
        <v>3789</v>
      </c>
      <c r="C437" s="730">
        <v>44459</v>
      </c>
      <c r="D437" s="723" t="s">
        <v>2076</v>
      </c>
      <c r="E437" s="731">
        <v>44.317</v>
      </c>
      <c r="F437" s="731">
        <f t="shared" si="18"/>
        <v>44.317</v>
      </c>
      <c r="G437" s="731">
        <f t="shared" si="19"/>
        <v>0</v>
      </c>
      <c r="H437" s="471" t="s">
        <v>75</v>
      </c>
    </row>
    <row r="438" spans="1:8" ht="30.75" customHeight="1" x14ac:dyDescent="0.25">
      <c r="A438" s="471">
        <v>389</v>
      </c>
      <c r="B438" s="704" t="s">
        <v>3789</v>
      </c>
      <c r="C438" s="730">
        <v>44459</v>
      </c>
      <c r="D438" s="723" t="s">
        <v>2076</v>
      </c>
      <c r="E438" s="731">
        <v>44.317</v>
      </c>
      <c r="F438" s="731">
        <f t="shared" si="18"/>
        <v>44.317</v>
      </c>
      <c r="G438" s="731">
        <f t="shared" si="19"/>
        <v>0</v>
      </c>
      <c r="H438" s="471" t="s">
        <v>75</v>
      </c>
    </row>
    <row r="439" spans="1:8" ht="30.75" customHeight="1" x14ac:dyDescent="0.25">
      <c r="A439" s="471">
        <v>390</v>
      </c>
      <c r="B439" s="704" t="s">
        <v>3789</v>
      </c>
      <c r="C439" s="730">
        <v>44459</v>
      </c>
      <c r="D439" s="723" t="s">
        <v>2076</v>
      </c>
      <c r="E439" s="731">
        <v>44.317</v>
      </c>
      <c r="F439" s="731">
        <f t="shared" si="18"/>
        <v>44.317</v>
      </c>
      <c r="G439" s="731">
        <f t="shared" si="19"/>
        <v>0</v>
      </c>
      <c r="H439" s="471" t="s">
        <v>75</v>
      </c>
    </row>
    <row r="440" spans="1:8" ht="30.75" customHeight="1" x14ac:dyDescent="0.25">
      <c r="A440" s="471">
        <v>391</v>
      </c>
      <c r="B440" s="704" t="s">
        <v>3790</v>
      </c>
      <c r="C440" s="730">
        <v>44459</v>
      </c>
      <c r="D440" s="723" t="s">
        <v>2076</v>
      </c>
      <c r="E440" s="731">
        <v>62.904000000000003</v>
      </c>
      <c r="F440" s="731">
        <f t="shared" ref="F440:F503" si="20">E440</f>
        <v>62.904000000000003</v>
      </c>
      <c r="G440" s="731">
        <f t="shared" si="19"/>
        <v>0</v>
      </c>
      <c r="H440" s="471" t="s">
        <v>75</v>
      </c>
    </row>
    <row r="441" spans="1:8" ht="30.75" customHeight="1" x14ac:dyDescent="0.25">
      <c r="A441" s="471">
        <v>392</v>
      </c>
      <c r="B441" s="704" t="s">
        <v>3789</v>
      </c>
      <c r="C441" s="730">
        <v>44459</v>
      </c>
      <c r="D441" s="723" t="s">
        <v>2076</v>
      </c>
      <c r="E441" s="731">
        <v>44.317</v>
      </c>
      <c r="F441" s="731">
        <f t="shared" si="20"/>
        <v>44.317</v>
      </c>
      <c r="G441" s="731">
        <f t="shared" si="19"/>
        <v>0</v>
      </c>
      <c r="H441" s="471" t="s">
        <v>75</v>
      </c>
    </row>
    <row r="442" spans="1:8" ht="30.75" customHeight="1" x14ac:dyDescent="0.25">
      <c r="A442" s="471">
        <v>393</v>
      </c>
      <c r="B442" s="704" t="s">
        <v>3789</v>
      </c>
      <c r="C442" s="730">
        <v>44459</v>
      </c>
      <c r="D442" s="723" t="s">
        <v>2076</v>
      </c>
      <c r="E442" s="731">
        <v>44.317</v>
      </c>
      <c r="F442" s="731">
        <f t="shared" si="20"/>
        <v>44.317</v>
      </c>
      <c r="G442" s="731">
        <f t="shared" si="19"/>
        <v>0</v>
      </c>
      <c r="H442" s="471" t="s">
        <v>75</v>
      </c>
    </row>
    <row r="443" spans="1:8" ht="30.75" customHeight="1" x14ac:dyDescent="0.25">
      <c r="A443" s="471">
        <v>394</v>
      </c>
      <c r="B443" s="704" t="s">
        <v>3789</v>
      </c>
      <c r="C443" s="730">
        <v>44459</v>
      </c>
      <c r="D443" s="723" t="s">
        <v>2076</v>
      </c>
      <c r="E443" s="731">
        <v>44.317</v>
      </c>
      <c r="F443" s="731">
        <f t="shared" si="20"/>
        <v>44.317</v>
      </c>
      <c r="G443" s="731">
        <f t="shared" si="19"/>
        <v>0</v>
      </c>
      <c r="H443" s="471" t="s">
        <v>75</v>
      </c>
    </row>
    <row r="444" spans="1:8" ht="30.75" customHeight="1" x14ac:dyDescent="0.25">
      <c r="A444" s="471">
        <v>395</v>
      </c>
      <c r="B444" s="704" t="s">
        <v>3789</v>
      </c>
      <c r="C444" s="730">
        <v>44459</v>
      </c>
      <c r="D444" s="723" t="s">
        <v>2076</v>
      </c>
      <c r="E444" s="731">
        <v>44.317</v>
      </c>
      <c r="F444" s="731">
        <f t="shared" si="20"/>
        <v>44.317</v>
      </c>
      <c r="G444" s="731">
        <f t="shared" si="19"/>
        <v>0</v>
      </c>
      <c r="H444" s="471" t="s">
        <v>75</v>
      </c>
    </row>
    <row r="445" spans="1:8" ht="30.75" customHeight="1" x14ac:dyDescent="0.25">
      <c r="A445" s="471">
        <v>396</v>
      </c>
      <c r="B445" s="704" t="s">
        <v>3789</v>
      </c>
      <c r="C445" s="730">
        <v>44459</v>
      </c>
      <c r="D445" s="723" t="s">
        <v>2076</v>
      </c>
      <c r="E445" s="731">
        <v>44.317</v>
      </c>
      <c r="F445" s="731">
        <f t="shared" si="20"/>
        <v>44.317</v>
      </c>
      <c r="G445" s="731">
        <f t="shared" si="19"/>
        <v>0</v>
      </c>
      <c r="H445" s="471" t="s">
        <v>75</v>
      </c>
    </row>
    <row r="446" spans="1:8" ht="30.75" customHeight="1" x14ac:dyDescent="0.25">
      <c r="A446" s="471">
        <v>397</v>
      </c>
      <c r="B446" s="704" t="s">
        <v>3789</v>
      </c>
      <c r="C446" s="730">
        <v>44459</v>
      </c>
      <c r="D446" s="723" t="s">
        <v>2076</v>
      </c>
      <c r="E446" s="731">
        <v>44.317</v>
      </c>
      <c r="F446" s="731">
        <f t="shared" si="20"/>
        <v>44.317</v>
      </c>
      <c r="G446" s="731">
        <f t="shared" si="19"/>
        <v>0</v>
      </c>
      <c r="H446" s="471" t="s">
        <v>75</v>
      </c>
    </row>
    <row r="447" spans="1:8" ht="30.75" customHeight="1" x14ac:dyDescent="0.25">
      <c r="A447" s="471">
        <v>398</v>
      </c>
      <c r="B447" s="704" t="s">
        <v>3789</v>
      </c>
      <c r="C447" s="730">
        <v>44459</v>
      </c>
      <c r="D447" s="723" t="s">
        <v>2076</v>
      </c>
      <c r="E447" s="731">
        <v>44.317</v>
      </c>
      <c r="F447" s="731">
        <f t="shared" si="20"/>
        <v>44.317</v>
      </c>
      <c r="G447" s="731">
        <f t="shared" si="19"/>
        <v>0</v>
      </c>
      <c r="H447" s="471" t="s">
        <v>75</v>
      </c>
    </row>
    <row r="448" spans="1:8" ht="30.75" customHeight="1" x14ac:dyDescent="0.25">
      <c r="A448" s="471">
        <v>399</v>
      </c>
      <c r="B448" s="704" t="s">
        <v>3789</v>
      </c>
      <c r="C448" s="730">
        <v>44459</v>
      </c>
      <c r="D448" s="723" t="s">
        <v>2076</v>
      </c>
      <c r="E448" s="731">
        <v>44.317</v>
      </c>
      <c r="F448" s="731">
        <f t="shared" si="20"/>
        <v>44.317</v>
      </c>
      <c r="G448" s="731">
        <f t="shared" si="19"/>
        <v>0</v>
      </c>
      <c r="H448" s="471" t="s">
        <v>75</v>
      </c>
    </row>
    <row r="449" spans="1:8" ht="30.75" customHeight="1" x14ac:dyDescent="0.25">
      <c r="A449" s="471">
        <v>400</v>
      </c>
      <c r="B449" s="704" t="s">
        <v>3789</v>
      </c>
      <c r="C449" s="730">
        <v>44459</v>
      </c>
      <c r="D449" s="723" t="s">
        <v>2076</v>
      </c>
      <c r="E449" s="731">
        <v>44.317</v>
      </c>
      <c r="F449" s="731">
        <f t="shared" si="20"/>
        <v>44.317</v>
      </c>
      <c r="G449" s="731">
        <f t="shared" si="19"/>
        <v>0</v>
      </c>
      <c r="H449" s="471" t="s">
        <v>75</v>
      </c>
    </row>
    <row r="450" spans="1:8" ht="30.75" customHeight="1" x14ac:dyDescent="0.25">
      <c r="A450" s="471">
        <v>401</v>
      </c>
      <c r="B450" s="704" t="s">
        <v>3789</v>
      </c>
      <c r="C450" s="730">
        <v>44459</v>
      </c>
      <c r="D450" s="723" t="s">
        <v>2076</v>
      </c>
      <c r="E450" s="731">
        <v>44.317</v>
      </c>
      <c r="F450" s="731">
        <f t="shared" si="20"/>
        <v>44.317</v>
      </c>
      <c r="G450" s="731">
        <f t="shared" si="19"/>
        <v>0</v>
      </c>
      <c r="H450" s="471" t="s">
        <v>75</v>
      </c>
    </row>
    <row r="451" spans="1:8" ht="30.75" customHeight="1" x14ac:dyDescent="0.25">
      <c r="A451" s="471">
        <v>402</v>
      </c>
      <c r="B451" s="704" t="s">
        <v>3789</v>
      </c>
      <c r="C451" s="730">
        <v>44459</v>
      </c>
      <c r="D451" s="723" t="s">
        <v>2076</v>
      </c>
      <c r="E451" s="731">
        <v>44.317</v>
      </c>
      <c r="F451" s="731">
        <f t="shared" si="20"/>
        <v>44.317</v>
      </c>
      <c r="G451" s="731">
        <f t="shared" si="19"/>
        <v>0</v>
      </c>
      <c r="H451" s="471" t="s">
        <v>75</v>
      </c>
    </row>
    <row r="452" spans="1:8" ht="30.75" customHeight="1" x14ac:dyDescent="0.25">
      <c r="A452" s="471">
        <v>403</v>
      </c>
      <c r="B452" s="704" t="s">
        <v>3789</v>
      </c>
      <c r="C452" s="730">
        <v>44459</v>
      </c>
      <c r="D452" s="723" t="s">
        <v>2076</v>
      </c>
      <c r="E452" s="731">
        <v>44.317</v>
      </c>
      <c r="F452" s="731">
        <f t="shared" si="20"/>
        <v>44.317</v>
      </c>
      <c r="G452" s="731">
        <f t="shared" si="19"/>
        <v>0</v>
      </c>
      <c r="H452" s="471" t="s">
        <v>75</v>
      </c>
    </row>
    <row r="453" spans="1:8" ht="30.75" customHeight="1" x14ac:dyDescent="0.25">
      <c r="A453" s="471">
        <v>404</v>
      </c>
      <c r="B453" s="704" t="s">
        <v>3789</v>
      </c>
      <c r="C453" s="730">
        <v>44459</v>
      </c>
      <c r="D453" s="723" t="s">
        <v>2076</v>
      </c>
      <c r="E453" s="731">
        <v>44.317</v>
      </c>
      <c r="F453" s="731">
        <f t="shared" si="20"/>
        <v>44.317</v>
      </c>
      <c r="G453" s="731">
        <f t="shared" si="19"/>
        <v>0</v>
      </c>
      <c r="H453" s="471" t="s">
        <v>75</v>
      </c>
    </row>
    <row r="454" spans="1:8" ht="30.75" customHeight="1" x14ac:dyDescent="0.25">
      <c r="A454" s="471">
        <v>405</v>
      </c>
      <c r="B454" s="704" t="s">
        <v>3789</v>
      </c>
      <c r="C454" s="730">
        <v>44459</v>
      </c>
      <c r="D454" s="723" t="s">
        <v>2076</v>
      </c>
      <c r="E454" s="731">
        <v>44.317</v>
      </c>
      <c r="F454" s="731">
        <f t="shared" si="20"/>
        <v>44.317</v>
      </c>
      <c r="G454" s="731">
        <f t="shared" si="19"/>
        <v>0</v>
      </c>
      <c r="H454" s="471" t="s">
        <v>75</v>
      </c>
    </row>
    <row r="455" spans="1:8" ht="30.75" customHeight="1" x14ac:dyDescent="0.25">
      <c r="A455" s="471">
        <v>406</v>
      </c>
      <c r="B455" s="704" t="s">
        <v>3789</v>
      </c>
      <c r="C455" s="730">
        <v>44459</v>
      </c>
      <c r="D455" s="723" t="s">
        <v>2076</v>
      </c>
      <c r="E455" s="731">
        <v>44.317</v>
      </c>
      <c r="F455" s="731">
        <f t="shared" si="20"/>
        <v>44.317</v>
      </c>
      <c r="G455" s="731">
        <f t="shared" si="19"/>
        <v>0</v>
      </c>
      <c r="H455" s="471" t="s">
        <v>75</v>
      </c>
    </row>
    <row r="456" spans="1:8" ht="30.75" customHeight="1" x14ac:dyDescent="0.25">
      <c r="A456" s="471">
        <v>407</v>
      </c>
      <c r="B456" s="704" t="s">
        <v>3790</v>
      </c>
      <c r="C456" s="730">
        <v>44459</v>
      </c>
      <c r="D456" s="723" t="s">
        <v>2076</v>
      </c>
      <c r="E456" s="731">
        <v>62.904000000000003</v>
      </c>
      <c r="F456" s="731">
        <f t="shared" si="20"/>
        <v>62.904000000000003</v>
      </c>
      <c r="G456" s="731">
        <f t="shared" si="19"/>
        <v>0</v>
      </c>
      <c r="H456" s="471" t="s">
        <v>75</v>
      </c>
    </row>
    <row r="457" spans="1:8" ht="30.75" customHeight="1" x14ac:dyDescent="0.25">
      <c r="A457" s="471">
        <v>408</v>
      </c>
      <c r="B457" s="704" t="s">
        <v>3789</v>
      </c>
      <c r="C457" s="730">
        <v>44459</v>
      </c>
      <c r="D457" s="723" t="s">
        <v>2076</v>
      </c>
      <c r="E457" s="731">
        <v>44.317</v>
      </c>
      <c r="F457" s="731">
        <f t="shared" si="20"/>
        <v>44.317</v>
      </c>
      <c r="G457" s="731">
        <f t="shared" si="19"/>
        <v>0</v>
      </c>
      <c r="H457" s="471" t="s">
        <v>75</v>
      </c>
    </row>
    <row r="458" spans="1:8" ht="30.75" customHeight="1" x14ac:dyDescent="0.25">
      <c r="A458" s="471">
        <v>409</v>
      </c>
      <c r="B458" s="704" t="s">
        <v>3789</v>
      </c>
      <c r="C458" s="730">
        <v>44459</v>
      </c>
      <c r="D458" s="723" t="s">
        <v>2076</v>
      </c>
      <c r="E458" s="731">
        <v>44.317</v>
      </c>
      <c r="F458" s="731">
        <f t="shared" si="20"/>
        <v>44.317</v>
      </c>
      <c r="G458" s="731">
        <f t="shared" si="19"/>
        <v>0</v>
      </c>
      <c r="H458" s="471" t="s">
        <v>75</v>
      </c>
    </row>
    <row r="459" spans="1:8" ht="30.75" customHeight="1" x14ac:dyDescent="0.25">
      <c r="A459" s="471">
        <v>410</v>
      </c>
      <c r="B459" s="704" t="s">
        <v>3789</v>
      </c>
      <c r="C459" s="730">
        <v>44459</v>
      </c>
      <c r="D459" s="723" t="s">
        <v>2076</v>
      </c>
      <c r="E459" s="731">
        <v>44.317</v>
      </c>
      <c r="F459" s="731">
        <f t="shared" si="20"/>
        <v>44.317</v>
      </c>
      <c r="G459" s="731">
        <f t="shared" si="19"/>
        <v>0</v>
      </c>
      <c r="H459" s="471" t="s">
        <v>75</v>
      </c>
    </row>
    <row r="460" spans="1:8" ht="30.75" customHeight="1" x14ac:dyDescent="0.25">
      <c r="A460" s="471">
        <v>411</v>
      </c>
      <c r="B460" s="704" t="s">
        <v>3789</v>
      </c>
      <c r="C460" s="730">
        <v>44459</v>
      </c>
      <c r="D460" s="723" t="s">
        <v>2076</v>
      </c>
      <c r="E460" s="731">
        <v>44.317</v>
      </c>
      <c r="F460" s="731">
        <f t="shared" si="20"/>
        <v>44.317</v>
      </c>
      <c r="G460" s="731">
        <f t="shared" si="19"/>
        <v>0</v>
      </c>
      <c r="H460" s="471" t="s">
        <v>75</v>
      </c>
    </row>
    <row r="461" spans="1:8" ht="30.75" customHeight="1" x14ac:dyDescent="0.25">
      <c r="A461" s="471">
        <v>412</v>
      </c>
      <c r="B461" s="704" t="s">
        <v>3789</v>
      </c>
      <c r="C461" s="730">
        <v>44459</v>
      </c>
      <c r="D461" s="723" t="s">
        <v>2076</v>
      </c>
      <c r="E461" s="731">
        <v>44.317</v>
      </c>
      <c r="F461" s="731">
        <f t="shared" si="20"/>
        <v>44.317</v>
      </c>
      <c r="G461" s="731">
        <f t="shared" si="19"/>
        <v>0</v>
      </c>
      <c r="H461" s="471" t="s">
        <v>75</v>
      </c>
    </row>
    <row r="462" spans="1:8" ht="30.75" customHeight="1" x14ac:dyDescent="0.25">
      <c r="A462" s="471">
        <v>413</v>
      </c>
      <c r="B462" s="704" t="s">
        <v>3790</v>
      </c>
      <c r="C462" s="730">
        <v>44459</v>
      </c>
      <c r="D462" s="723" t="s">
        <v>2076</v>
      </c>
      <c r="E462" s="731">
        <v>62.904000000000003</v>
      </c>
      <c r="F462" s="731">
        <f t="shared" si="20"/>
        <v>62.904000000000003</v>
      </c>
      <c r="G462" s="731">
        <f t="shared" si="19"/>
        <v>0</v>
      </c>
      <c r="H462" s="471" t="s">
        <v>75</v>
      </c>
    </row>
    <row r="463" spans="1:8" ht="30.75" customHeight="1" x14ac:dyDescent="0.25">
      <c r="A463" s="471">
        <v>414</v>
      </c>
      <c r="B463" s="704" t="s">
        <v>3789</v>
      </c>
      <c r="C463" s="730">
        <v>44459</v>
      </c>
      <c r="D463" s="723" t="s">
        <v>2076</v>
      </c>
      <c r="E463" s="731">
        <v>44.317</v>
      </c>
      <c r="F463" s="731">
        <f t="shared" si="20"/>
        <v>44.317</v>
      </c>
      <c r="G463" s="731">
        <f t="shared" ref="G463:G473" si="21">E463-F463</f>
        <v>0</v>
      </c>
      <c r="H463" s="471" t="s">
        <v>75</v>
      </c>
    </row>
    <row r="464" spans="1:8" ht="30.75" customHeight="1" x14ac:dyDescent="0.25">
      <c r="A464" s="471">
        <v>415</v>
      </c>
      <c r="B464" s="704" t="s">
        <v>3789</v>
      </c>
      <c r="C464" s="730">
        <v>44459</v>
      </c>
      <c r="D464" s="723" t="s">
        <v>2076</v>
      </c>
      <c r="E464" s="731">
        <v>44.317</v>
      </c>
      <c r="F464" s="731">
        <f t="shared" si="20"/>
        <v>44.317</v>
      </c>
      <c r="G464" s="731">
        <f t="shared" si="21"/>
        <v>0</v>
      </c>
      <c r="H464" s="471" t="s">
        <v>75</v>
      </c>
    </row>
    <row r="465" spans="1:8" ht="30.75" customHeight="1" x14ac:dyDescent="0.25">
      <c r="A465" s="471">
        <v>416</v>
      </c>
      <c r="B465" s="704" t="s">
        <v>3789</v>
      </c>
      <c r="C465" s="730">
        <v>44459</v>
      </c>
      <c r="D465" s="723" t="s">
        <v>2076</v>
      </c>
      <c r="E465" s="731">
        <v>44.317</v>
      </c>
      <c r="F465" s="731">
        <f t="shared" si="20"/>
        <v>44.317</v>
      </c>
      <c r="G465" s="731">
        <f t="shared" si="21"/>
        <v>0</v>
      </c>
      <c r="H465" s="471" t="s">
        <v>75</v>
      </c>
    </row>
    <row r="466" spans="1:8" ht="30.75" customHeight="1" x14ac:dyDescent="0.25">
      <c r="A466" s="471">
        <v>417</v>
      </c>
      <c r="B466" s="704" t="s">
        <v>3789</v>
      </c>
      <c r="C466" s="730">
        <v>44459</v>
      </c>
      <c r="D466" s="723" t="s">
        <v>2076</v>
      </c>
      <c r="E466" s="731">
        <v>44.317</v>
      </c>
      <c r="F466" s="731">
        <f t="shared" si="20"/>
        <v>44.317</v>
      </c>
      <c r="G466" s="731">
        <f t="shared" si="21"/>
        <v>0</v>
      </c>
      <c r="H466" s="471" t="s">
        <v>75</v>
      </c>
    </row>
    <row r="467" spans="1:8" ht="30.75" customHeight="1" x14ac:dyDescent="0.25">
      <c r="A467" s="471">
        <v>418</v>
      </c>
      <c r="B467" s="704" t="s">
        <v>3789</v>
      </c>
      <c r="C467" s="730">
        <v>44459</v>
      </c>
      <c r="D467" s="723" t="s">
        <v>2076</v>
      </c>
      <c r="E467" s="731">
        <v>44.317</v>
      </c>
      <c r="F467" s="731">
        <f t="shared" si="20"/>
        <v>44.317</v>
      </c>
      <c r="G467" s="731">
        <f t="shared" si="21"/>
        <v>0</v>
      </c>
      <c r="H467" s="471" t="s">
        <v>75</v>
      </c>
    </row>
    <row r="468" spans="1:8" ht="30.75" customHeight="1" x14ac:dyDescent="0.25">
      <c r="A468" s="471">
        <v>419</v>
      </c>
      <c r="B468" s="704" t="s">
        <v>3790</v>
      </c>
      <c r="C468" s="730">
        <v>44459</v>
      </c>
      <c r="D468" s="723" t="s">
        <v>2076</v>
      </c>
      <c r="E468" s="731">
        <v>62.904000000000003</v>
      </c>
      <c r="F468" s="731">
        <f t="shared" si="20"/>
        <v>62.904000000000003</v>
      </c>
      <c r="G468" s="731">
        <f t="shared" si="21"/>
        <v>0</v>
      </c>
      <c r="H468" s="471" t="s">
        <v>75</v>
      </c>
    </row>
    <row r="469" spans="1:8" ht="30.75" customHeight="1" x14ac:dyDescent="0.25">
      <c r="A469" s="471">
        <v>420</v>
      </c>
      <c r="B469" s="704" t="s">
        <v>3790</v>
      </c>
      <c r="C469" s="730">
        <v>44459</v>
      </c>
      <c r="D469" s="723" t="s">
        <v>2076</v>
      </c>
      <c r="E469" s="731">
        <v>62.904000000000003</v>
      </c>
      <c r="F469" s="731">
        <f t="shared" si="20"/>
        <v>62.904000000000003</v>
      </c>
      <c r="G469" s="731">
        <f t="shared" si="21"/>
        <v>0</v>
      </c>
      <c r="H469" s="471" t="s">
        <v>75</v>
      </c>
    </row>
    <row r="470" spans="1:8" ht="30.75" customHeight="1" x14ac:dyDescent="0.25">
      <c r="A470" s="471">
        <v>421</v>
      </c>
      <c r="B470" s="704" t="s">
        <v>3789</v>
      </c>
      <c r="C470" s="730">
        <v>44459</v>
      </c>
      <c r="D470" s="723" t="s">
        <v>2076</v>
      </c>
      <c r="E470" s="731">
        <v>44.317</v>
      </c>
      <c r="F470" s="731">
        <f t="shared" si="20"/>
        <v>44.317</v>
      </c>
      <c r="G470" s="731">
        <f t="shared" si="21"/>
        <v>0</v>
      </c>
      <c r="H470" s="471" t="s">
        <v>75</v>
      </c>
    </row>
    <row r="471" spans="1:8" ht="30.75" customHeight="1" x14ac:dyDescent="0.25">
      <c r="A471" s="471">
        <v>422</v>
      </c>
      <c r="B471" s="704" t="s">
        <v>3789</v>
      </c>
      <c r="C471" s="730">
        <v>44459</v>
      </c>
      <c r="D471" s="723" t="s">
        <v>2076</v>
      </c>
      <c r="E471" s="731">
        <v>44.317</v>
      </c>
      <c r="F471" s="731">
        <f t="shared" si="20"/>
        <v>44.317</v>
      </c>
      <c r="G471" s="731">
        <f t="shared" si="21"/>
        <v>0</v>
      </c>
      <c r="H471" s="471" t="s">
        <v>75</v>
      </c>
    </row>
    <row r="472" spans="1:8" ht="30.75" customHeight="1" x14ac:dyDescent="0.25">
      <c r="A472" s="471">
        <v>423</v>
      </c>
      <c r="B472" s="704" t="s">
        <v>3789</v>
      </c>
      <c r="C472" s="730">
        <v>44459</v>
      </c>
      <c r="D472" s="723" t="s">
        <v>2076</v>
      </c>
      <c r="E472" s="731">
        <v>44.317</v>
      </c>
      <c r="F472" s="731">
        <f t="shared" si="20"/>
        <v>44.317</v>
      </c>
      <c r="G472" s="731">
        <f t="shared" si="21"/>
        <v>0</v>
      </c>
      <c r="H472" s="471" t="s">
        <v>75</v>
      </c>
    </row>
    <row r="473" spans="1:8" ht="30.75" customHeight="1" x14ac:dyDescent="0.25">
      <c r="A473" s="471">
        <v>424</v>
      </c>
      <c r="B473" s="704" t="s">
        <v>3789</v>
      </c>
      <c r="C473" s="730">
        <v>44459</v>
      </c>
      <c r="D473" s="723" t="s">
        <v>2076</v>
      </c>
      <c r="E473" s="731">
        <v>44.317</v>
      </c>
      <c r="F473" s="731">
        <f t="shared" si="20"/>
        <v>44.317</v>
      </c>
      <c r="G473" s="731">
        <f t="shared" si="21"/>
        <v>0</v>
      </c>
      <c r="H473" s="471" t="s">
        <v>75</v>
      </c>
    </row>
    <row r="474" spans="1:8" ht="30.75" customHeight="1" x14ac:dyDescent="0.25">
      <c r="A474" s="471">
        <v>425</v>
      </c>
      <c r="B474" s="704" t="s">
        <v>3791</v>
      </c>
      <c r="C474" s="730">
        <v>44459</v>
      </c>
      <c r="D474" s="723" t="s">
        <v>2076</v>
      </c>
      <c r="E474" s="731">
        <v>62.282089999999997</v>
      </c>
      <c r="F474" s="731">
        <f t="shared" si="20"/>
        <v>62.282089999999997</v>
      </c>
      <c r="G474" s="731">
        <f t="shared" ref="G474:G511" si="22">E474-F474</f>
        <v>0</v>
      </c>
      <c r="H474" s="471" t="s">
        <v>75</v>
      </c>
    </row>
    <row r="475" spans="1:8" ht="30.75" customHeight="1" x14ac:dyDescent="0.25">
      <c r="A475" s="471">
        <v>426</v>
      </c>
      <c r="B475" s="704" t="s">
        <v>3789</v>
      </c>
      <c r="C475" s="730">
        <v>44459</v>
      </c>
      <c r="D475" s="723" t="s">
        <v>2076</v>
      </c>
      <c r="E475" s="731">
        <v>44.317</v>
      </c>
      <c r="F475" s="731">
        <f t="shared" si="20"/>
        <v>44.317</v>
      </c>
      <c r="G475" s="731">
        <f t="shared" si="22"/>
        <v>0</v>
      </c>
      <c r="H475" s="471" t="s">
        <v>75</v>
      </c>
    </row>
    <row r="476" spans="1:8" ht="30.75" customHeight="1" x14ac:dyDescent="0.25">
      <c r="A476" s="471">
        <v>427</v>
      </c>
      <c r="B476" s="704" t="s">
        <v>3789</v>
      </c>
      <c r="C476" s="730">
        <v>44459</v>
      </c>
      <c r="D476" s="723" t="s">
        <v>2076</v>
      </c>
      <c r="E476" s="731">
        <v>44.317</v>
      </c>
      <c r="F476" s="731">
        <f t="shared" si="20"/>
        <v>44.317</v>
      </c>
      <c r="G476" s="731">
        <f t="shared" si="22"/>
        <v>0</v>
      </c>
      <c r="H476" s="471" t="s">
        <v>75</v>
      </c>
    </row>
    <row r="477" spans="1:8" ht="30.75" customHeight="1" x14ac:dyDescent="0.25">
      <c r="A477" s="471">
        <v>428</v>
      </c>
      <c r="B477" s="704" t="s">
        <v>3789</v>
      </c>
      <c r="C477" s="730">
        <v>44459</v>
      </c>
      <c r="D477" s="723" t="s">
        <v>2076</v>
      </c>
      <c r="E477" s="731">
        <v>44.317</v>
      </c>
      <c r="F477" s="731">
        <f t="shared" si="20"/>
        <v>44.317</v>
      </c>
      <c r="G477" s="731">
        <f t="shared" si="22"/>
        <v>0</v>
      </c>
      <c r="H477" s="471" t="s">
        <v>75</v>
      </c>
    </row>
    <row r="478" spans="1:8" ht="30.75" customHeight="1" x14ac:dyDescent="0.25">
      <c r="A478" s="471">
        <v>429</v>
      </c>
      <c r="B478" s="704" t="s">
        <v>3789</v>
      </c>
      <c r="C478" s="730">
        <v>44459</v>
      </c>
      <c r="D478" s="723" t="s">
        <v>2076</v>
      </c>
      <c r="E478" s="731">
        <v>44.317</v>
      </c>
      <c r="F478" s="731">
        <f t="shared" si="20"/>
        <v>44.317</v>
      </c>
      <c r="G478" s="731">
        <f t="shared" si="22"/>
        <v>0</v>
      </c>
      <c r="H478" s="471" t="s">
        <v>75</v>
      </c>
    </row>
    <row r="479" spans="1:8" ht="30.75" customHeight="1" x14ac:dyDescent="0.25">
      <c r="A479" s="471">
        <v>430</v>
      </c>
      <c r="B479" s="704" t="s">
        <v>3789</v>
      </c>
      <c r="C479" s="730">
        <v>44459</v>
      </c>
      <c r="D479" s="723" t="s">
        <v>2076</v>
      </c>
      <c r="E479" s="731">
        <v>44.317</v>
      </c>
      <c r="F479" s="731">
        <f t="shared" si="20"/>
        <v>44.317</v>
      </c>
      <c r="G479" s="731">
        <f t="shared" si="22"/>
        <v>0</v>
      </c>
      <c r="H479" s="471" t="s">
        <v>75</v>
      </c>
    </row>
    <row r="480" spans="1:8" ht="30.75" customHeight="1" x14ac:dyDescent="0.25">
      <c r="A480" s="471">
        <v>431</v>
      </c>
      <c r="B480" s="704" t="s">
        <v>3789</v>
      </c>
      <c r="C480" s="730">
        <v>44459</v>
      </c>
      <c r="D480" s="723" t="s">
        <v>2076</v>
      </c>
      <c r="E480" s="731">
        <v>44.317</v>
      </c>
      <c r="F480" s="731">
        <f t="shared" si="20"/>
        <v>44.317</v>
      </c>
      <c r="G480" s="731">
        <f t="shared" si="22"/>
        <v>0</v>
      </c>
      <c r="H480" s="471" t="s">
        <v>75</v>
      </c>
    </row>
    <row r="481" spans="1:8" ht="30.75" customHeight="1" x14ac:dyDescent="0.25">
      <c r="A481" s="471">
        <v>432</v>
      </c>
      <c r="B481" s="704" t="s">
        <v>3789</v>
      </c>
      <c r="C481" s="730">
        <v>44459</v>
      </c>
      <c r="D481" s="723" t="s">
        <v>2076</v>
      </c>
      <c r="E481" s="731">
        <v>44.317</v>
      </c>
      <c r="F481" s="731">
        <f t="shared" si="20"/>
        <v>44.317</v>
      </c>
      <c r="G481" s="731">
        <f t="shared" si="22"/>
        <v>0</v>
      </c>
      <c r="H481" s="471" t="s">
        <v>75</v>
      </c>
    </row>
    <row r="482" spans="1:8" ht="30.75" customHeight="1" x14ac:dyDescent="0.25">
      <c r="A482" s="471">
        <v>433</v>
      </c>
      <c r="B482" s="704" t="s">
        <v>3789</v>
      </c>
      <c r="C482" s="730">
        <v>44459</v>
      </c>
      <c r="D482" s="723" t="s">
        <v>2076</v>
      </c>
      <c r="E482" s="731">
        <v>44.317</v>
      </c>
      <c r="F482" s="731">
        <f t="shared" si="20"/>
        <v>44.317</v>
      </c>
      <c r="G482" s="731">
        <f t="shared" si="22"/>
        <v>0</v>
      </c>
      <c r="H482" s="471" t="s">
        <v>75</v>
      </c>
    </row>
    <row r="483" spans="1:8" ht="30.75" customHeight="1" x14ac:dyDescent="0.25">
      <c r="A483" s="471">
        <v>434</v>
      </c>
      <c r="B483" s="704" t="s">
        <v>3789</v>
      </c>
      <c r="C483" s="730">
        <v>44459</v>
      </c>
      <c r="D483" s="723" t="s">
        <v>2076</v>
      </c>
      <c r="E483" s="731">
        <v>44.317</v>
      </c>
      <c r="F483" s="731">
        <f t="shared" si="20"/>
        <v>44.317</v>
      </c>
      <c r="G483" s="731">
        <f t="shared" si="22"/>
        <v>0</v>
      </c>
      <c r="H483" s="471" t="s">
        <v>75</v>
      </c>
    </row>
    <row r="484" spans="1:8" ht="30.75" customHeight="1" x14ac:dyDescent="0.25">
      <c r="A484" s="471">
        <v>435</v>
      </c>
      <c r="B484" s="704" t="s">
        <v>3789</v>
      </c>
      <c r="C484" s="730">
        <v>44459</v>
      </c>
      <c r="D484" s="723" t="s">
        <v>2076</v>
      </c>
      <c r="E484" s="731">
        <v>44.317</v>
      </c>
      <c r="F484" s="731">
        <f t="shared" si="20"/>
        <v>44.317</v>
      </c>
      <c r="G484" s="731">
        <f t="shared" si="22"/>
        <v>0</v>
      </c>
      <c r="H484" s="471" t="s">
        <v>75</v>
      </c>
    </row>
    <row r="485" spans="1:8" ht="30.75" customHeight="1" x14ac:dyDescent="0.25">
      <c r="A485" s="471">
        <v>436</v>
      </c>
      <c r="B485" s="704" t="s">
        <v>3789</v>
      </c>
      <c r="C485" s="730">
        <v>44459</v>
      </c>
      <c r="D485" s="723" t="s">
        <v>2076</v>
      </c>
      <c r="E485" s="731">
        <v>44.317</v>
      </c>
      <c r="F485" s="731">
        <f t="shared" si="20"/>
        <v>44.317</v>
      </c>
      <c r="G485" s="731">
        <f t="shared" si="22"/>
        <v>0</v>
      </c>
      <c r="H485" s="471" t="s">
        <v>75</v>
      </c>
    </row>
    <row r="486" spans="1:8" ht="30.75" customHeight="1" x14ac:dyDescent="0.25">
      <c r="A486" s="471">
        <v>437</v>
      </c>
      <c r="B486" s="704" t="s">
        <v>3789</v>
      </c>
      <c r="C486" s="730">
        <v>44459</v>
      </c>
      <c r="D486" s="723" t="s">
        <v>2076</v>
      </c>
      <c r="E486" s="731">
        <v>44.317</v>
      </c>
      <c r="F486" s="731">
        <f t="shared" si="20"/>
        <v>44.317</v>
      </c>
      <c r="G486" s="731">
        <f t="shared" si="22"/>
        <v>0</v>
      </c>
      <c r="H486" s="471" t="s">
        <v>75</v>
      </c>
    </row>
    <row r="487" spans="1:8" ht="30.75" customHeight="1" x14ac:dyDescent="0.25">
      <c r="A487" s="471">
        <v>438</v>
      </c>
      <c r="B487" s="704" t="s">
        <v>3789</v>
      </c>
      <c r="C487" s="730">
        <v>44459</v>
      </c>
      <c r="D487" s="723" t="s">
        <v>2076</v>
      </c>
      <c r="E487" s="731">
        <v>44.317</v>
      </c>
      <c r="F487" s="731">
        <f t="shared" si="20"/>
        <v>44.317</v>
      </c>
      <c r="G487" s="731">
        <f t="shared" si="22"/>
        <v>0</v>
      </c>
      <c r="H487" s="471" t="s">
        <v>75</v>
      </c>
    </row>
    <row r="488" spans="1:8" ht="30.75" customHeight="1" x14ac:dyDescent="0.25">
      <c r="A488" s="471">
        <v>439</v>
      </c>
      <c r="B488" s="704" t="s">
        <v>3789</v>
      </c>
      <c r="C488" s="730">
        <v>44459</v>
      </c>
      <c r="D488" s="723" t="s">
        <v>2076</v>
      </c>
      <c r="E488" s="731">
        <v>44.317</v>
      </c>
      <c r="F488" s="731">
        <f t="shared" si="20"/>
        <v>44.317</v>
      </c>
      <c r="G488" s="731">
        <f t="shared" si="22"/>
        <v>0</v>
      </c>
      <c r="H488" s="471" t="s">
        <v>75</v>
      </c>
    </row>
    <row r="489" spans="1:8" ht="30.75" customHeight="1" x14ac:dyDescent="0.25">
      <c r="A489" s="471">
        <v>440</v>
      </c>
      <c r="B489" s="704" t="s">
        <v>3789</v>
      </c>
      <c r="C489" s="730">
        <v>44459</v>
      </c>
      <c r="D489" s="723" t="s">
        <v>2076</v>
      </c>
      <c r="E489" s="731">
        <v>44.317</v>
      </c>
      <c r="F489" s="731">
        <f t="shared" si="20"/>
        <v>44.317</v>
      </c>
      <c r="G489" s="731">
        <f t="shared" si="22"/>
        <v>0</v>
      </c>
      <c r="H489" s="471" t="s">
        <v>75</v>
      </c>
    </row>
    <row r="490" spans="1:8" ht="30.75" customHeight="1" x14ac:dyDescent="0.25">
      <c r="A490" s="471">
        <v>441</v>
      </c>
      <c r="B490" s="704" t="s">
        <v>3789</v>
      </c>
      <c r="C490" s="730">
        <v>44459</v>
      </c>
      <c r="D490" s="723" t="s">
        <v>2076</v>
      </c>
      <c r="E490" s="731">
        <v>44.317</v>
      </c>
      <c r="F490" s="731">
        <f t="shared" si="20"/>
        <v>44.317</v>
      </c>
      <c r="G490" s="731">
        <f t="shared" si="22"/>
        <v>0</v>
      </c>
      <c r="H490" s="471" t="s">
        <v>75</v>
      </c>
    </row>
    <row r="491" spans="1:8" ht="30.75" customHeight="1" x14ac:dyDescent="0.25">
      <c r="A491" s="471">
        <v>442</v>
      </c>
      <c r="B491" s="704" t="s">
        <v>3789</v>
      </c>
      <c r="C491" s="730">
        <v>44459</v>
      </c>
      <c r="D491" s="723" t="s">
        <v>2076</v>
      </c>
      <c r="E491" s="731">
        <v>44.317</v>
      </c>
      <c r="F491" s="731">
        <f t="shared" si="20"/>
        <v>44.317</v>
      </c>
      <c r="G491" s="731">
        <f t="shared" si="22"/>
        <v>0</v>
      </c>
      <c r="H491" s="471" t="s">
        <v>75</v>
      </c>
    </row>
    <row r="492" spans="1:8" ht="30.75" customHeight="1" x14ac:dyDescent="0.25">
      <c r="A492" s="471">
        <v>443</v>
      </c>
      <c r="B492" s="704" t="s">
        <v>3789</v>
      </c>
      <c r="C492" s="730">
        <v>44459</v>
      </c>
      <c r="D492" s="723" t="s">
        <v>2076</v>
      </c>
      <c r="E492" s="731">
        <v>44.317</v>
      </c>
      <c r="F492" s="731">
        <f t="shared" si="20"/>
        <v>44.317</v>
      </c>
      <c r="G492" s="731">
        <f t="shared" si="22"/>
        <v>0</v>
      </c>
      <c r="H492" s="471" t="s">
        <v>75</v>
      </c>
    </row>
    <row r="493" spans="1:8" ht="30.75" customHeight="1" x14ac:dyDescent="0.25">
      <c r="A493" s="471">
        <v>444</v>
      </c>
      <c r="B493" s="704" t="s">
        <v>3789</v>
      </c>
      <c r="C493" s="730">
        <v>44459</v>
      </c>
      <c r="D493" s="723" t="s">
        <v>2076</v>
      </c>
      <c r="E493" s="731">
        <v>44.317</v>
      </c>
      <c r="F493" s="731">
        <f t="shared" si="20"/>
        <v>44.317</v>
      </c>
      <c r="G493" s="731">
        <f t="shared" si="22"/>
        <v>0</v>
      </c>
      <c r="H493" s="471" t="s">
        <v>75</v>
      </c>
    </row>
    <row r="494" spans="1:8" ht="30.75" customHeight="1" x14ac:dyDescent="0.25">
      <c r="A494" s="471">
        <v>445</v>
      </c>
      <c r="B494" s="704" t="s">
        <v>3790</v>
      </c>
      <c r="C494" s="730">
        <v>44459</v>
      </c>
      <c r="D494" s="723" t="s">
        <v>2076</v>
      </c>
      <c r="E494" s="731">
        <v>62.904000000000003</v>
      </c>
      <c r="F494" s="731">
        <f t="shared" si="20"/>
        <v>62.904000000000003</v>
      </c>
      <c r="G494" s="731">
        <f t="shared" si="22"/>
        <v>0</v>
      </c>
      <c r="H494" s="471" t="s">
        <v>75</v>
      </c>
    </row>
    <row r="495" spans="1:8" ht="30.75" customHeight="1" x14ac:dyDescent="0.25">
      <c r="A495" s="471">
        <v>446</v>
      </c>
      <c r="B495" s="704" t="s">
        <v>3789</v>
      </c>
      <c r="C495" s="730">
        <v>44459</v>
      </c>
      <c r="D495" s="723" t="s">
        <v>2076</v>
      </c>
      <c r="E495" s="731">
        <v>44.317</v>
      </c>
      <c r="F495" s="731">
        <f t="shared" si="20"/>
        <v>44.317</v>
      </c>
      <c r="G495" s="731">
        <f t="shared" si="22"/>
        <v>0</v>
      </c>
      <c r="H495" s="471" t="s">
        <v>75</v>
      </c>
    </row>
    <row r="496" spans="1:8" ht="30.75" customHeight="1" x14ac:dyDescent="0.25">
      <c r="A496" s="471">
        <v>447</v>
      </c>
      <c r="B496" s="704" t="s">
        <v>3789</v>
      </c>
      <c r="C496" s="730">
        <v>44459</v>
      </c>
      <c r="D496" s="723" t="s">
        <v>2076</v>
      </c>
      <c r="E496" s="731">
        <v>44.317</v>
      </c>
      <c r="F496" s="731">
        <f t="shared" si="20"/>
        <v>44.317</v>
      </c>
      <c r="G496" s="731">
        <f t="shared" si="22"/>
        <v>0</v>
      </c>
      <c r="H496" s="471" t="s">
        <v>75</v>
      </c>
    </row>
    <row r="497" spans="1:8" ht="30.75" customHeight="1" x14ac:dyDescent="0.25">
      <c r="A497" s="471">
        <v>448</v>
      </c>
      <c r="B497" s="704" t="s">
        <v>3789</v>
      </c>
      <c r="C497" s="730">
        <v>44459</v>
      </c>
      <c r="D497" s="723" t="s">
        <v>2076</v>
      </c>
      <c r="E497" s="731">
        <v>44.317</v>
      </c>
      <c r="F497" s="731">
        <f t="shared" si="20"/>
        <v>44.317</v>
      </c>
      <c r="G497" s="731">
        <f t="shared" si="22"/>
        <v>0</v>
      </c>
      <c r="H497" s="471" t="s">
        <v>75</v>
      </c>
    </row>
    <row r="498" spans="1:8" ht="30.75" customHeight="1" x14ac:dyDescent="0.25">
      <c r="A498" s="471">
        <v>449</v>
      </c>
      <c r="B498" s="704" t="s">
        <v>3789</v>
      </c>
      <c r="C498" s="730">
        <v>44459</v>
      </c>
      <c r="D498" s="723" t="s">
        <v>2076</v>
      </c>
      <c r="E498" s="731">
        <v>44.317</v>
      </c>
      <c r="F498" s="731">
        <f t="shared" si="20"/>
        <v>44.317</v>
      </c>
      <c r="G498" s="731">
        <f t="shared" si="22"/>
        <v>0</v>
      </c>
      <c r="H498" s="471" t="s">
        <v>75</v>
      </c>
    </row>
    <row r="499" spans="1:8" ht="30.75" customHeight="1" x14ac:dyDescent="0.25">
      <c r="A499" s="471">
        <v>450</v>
      </c>
      <c r="B499" s="704" t="s">
        <v>3789</v>
      </c>
      <c r="C499" s="730">
        <v>44459</v>
      </c>
      <c r="D499" s="723" t="s">
        <v>2076</v>
      </c>
      <c r="E499" s="731">
        <v>44.317</v>
      </c>
      <c r="F499" s="731">
        <f t="shared" si="20"/>
        <v>44.317</v>
      </c>
      <c r="G499" s="731">
        <f t="shared" si="22"/>
        <v>0</v>
      </c>
      <c r="H499" s="471" t="s">
        <v>75</v>
      </c>
    </row>
    <row r="500" spans="1:8" ht="30.75" customHeight="1" x14ac:dyDescent="0.25">
      <c r="A500" s="471">
        <v>451</v>
      </c>
      <c r="B500" s="704" t="s">
        <v>3790</v>
      </c>
      <c r="C500" s="730">
        <v>44459</v>
      </c>
      <c r="D500" s="723" t="s">
        <v>2076</v>
      </c>
      <c r="E500" s="731">
        <v>62.904000000000003</v>
      </c>
      <c r="F500" s="731">
        <f t="shared" si="20"/>
        <v>62.904000000000003</v>
      </c>
      <c r="G500" s="731">
        <f t="shared" si="22"/>
        <v>0</v>
      </c>
      <c r="H500" s="471" t="s">
        <v>75</v>
      </c>
    </row>
    <row r="501" spans="1:8" ht="30.75" customHeight="1" x14ac:dyDescent="0.25">
      <c r="A501" s="471">
        <v>452</v>
      </c>
      <c r="B501" s="704" t="s">
        <v>3791</v>
      </c>
      <c r="C501" s="730">
        <v>44459</v>
      </c>
      <c r="D501" s="723" t="s">
        <v>2076</v>
      </c>
      <c r="E501" s="731">
        <v>62.282089999999997</v>
      </c>
      <c r="F501" s="731">
        <f t="shared" si="20"/>
        <v>62.282089999999997</v>
      </c>
      <c r="G501" s="731">
        <f t="shared" si="22"/>
        <v>0</v>
      </c>
      <c r="H501" s="471" t="s">
        <v>75</v>
      </c>
    </row>
    <row r="502" spans="1:8" ht="30.75" customHeight="1" x14ac:dyDescent="0.25">
      <c r="A502" s="471">
        <v>453</v>
      </c>
      <c r="B502" s="704" t="s">
        <v>3789</v>
      </c>
      <c r="C502" s="730">
        <v>44459</v>
      </c>
      <c r="D502" s="723" t="s">
        <v>2076</v>
      </c>
      <c r="E502" s="731">
        <v>44.317</v>
      </c>
      <c r="F502" s="731">
        <f t="shared" si="20"/>
        <v>44.317</v>
      </c>
      <c r="G502" s="731">
        <f t="shared" si="22"/>
        <v>0</v>
      </c>
      <c r="H502" s="471" t="s">
        <v>75</v>
      </c>
    </row>
    <row r="503" spans="1:8" ht="30.75" customHeight="1" x14ac:dyDescent="0.25">
      <c r="A503" s="471">
        <v>454</v>
      </c>
      <c r="B503" s="704" t="s">
        <v>3789</v>
      </c>
      <c r="C503" s="730">
        <v>44459</v>
      </c>
      <c r="D503" s="723" t="s">
        <v>2076</v>
      </c>
      <c r="E503" s="731">
        <v>44.317</v>
      </c>
      <c r="F503" s="731">
        <f t="shared" si="20"/>
        <v>44.317</v>
      </c>
      <c r="G503" s="731">
        <f t="shared" si="22"/>
        <v>0</v>
      </c>
      <c r="H503" s="471" t="s">
        <v>75</v>
      </c>
    </row>
    <row r="504" spans="1:8" ht="30.75" customHeight="1" x14ac:dyDescent="0.25">
      <c r="A504" s="471">
        <v>455</v>
      </c>
      <c r="B504" s="704" t="s">
        <v>3789</v>
      </c>
      <c r="C504" s="730">
        <v>44459</v>
      </c>
      <c r="D504" s="723" t="s">
        <v>2076</v>
      </c>
      <c r="E504" s="731">
        <v>44.317</v>
      </c>
      <c r="F504" s="731">
        <f t="shared" ref="F504:F544" si="23">E504</f>
        <v>44.317</v>
      </c>
      <c r="G504" s="731">
        <f t="shared" si="22"/>
        <v>0</v>
      </c>
      <c r="H504" s="471" t="s">
        <v>75</v>
      </c>
    </row>
    <row r="505" spans="1:8" ht="30.75" customHeight="1" x14ac:dyDescent="0.25">
      <c r="A505" s="471">
        <v>456</v>
      </c>
      <c r="B505" s="704" t="s">
        <v>3789</v>
      </c>
      <c r="C505" s="730">
        <v>44459</v>
      </c>
      <c r="D505" s="723" t="s">
        <v>2076</v>
      </c>
      <c r="E505" s="731">
        <v>44.317</v>
      </c>
      <c r="F505" s="731">
        <f t="shared" si="23"/>
        <v>44.317</v>
      </c>
      <c r="G505" s="731">
        <f t="shared" si="22"/>
        <v>0</v>
      </c>
      <c r="H505" s="471" t="s">
        <v>75</v>
      </c>
    </row>
    <row r="506" spans="1:8" ht="30.75" customHeight="1" x14ac:dyDescent="0.25">
      <c r="A506" s="471">
        <v>457</v>
      </c>
      <c r="B506" s="704" t="s">
        <v>3789</v>
      </c>
      <c r="C506" s="730">
        <v>44459</v>
      </c>
      <c r="D506" s="723" t="s">
        <v>2076</v>
      </c>
      <c r="E506" s="731">
        <v>44.317</v>
      </c>
      <c r="F506" s="731">
        <f t="shared" si="23"/>
        <v>44.317</v>
      </c>
      <c r="G506" s="731">
        <f t="shared" si="22"/>
        <v>0</v>
      </c>
      <c r="H506" s="471" t="s">
        <v>75</v>
      </c>
    </row>
    <row r="507" spans="1:8" ht="30.75" customHeight="1" x14ac:dyDescent="0.25">
      <c r="A507" s="471">
        <v>458</v>
      </c>
      <c r="B507" s="704" t="s">
        <v>3789</v>
      </c>
      <c r="C507" s="730">
        <v>44459</v>
      </c>
      <c r="D507" s="723" t="s">
        <v>2076</v>
      </c>
      <c r="E507" s="731">
        <v>44.317</v>
      </c>
      <c r="F507" s="731">
        <f t="shared" si="23"/>
        <v>44.317</v>
      </c>
      <c r="G507" s="731">
        <f t="shared" si="22"/>
        <v>0</v>
      </c>
      <c r="H507" s="471" t="s">
        <v>75</v>
      </c>
    </row>
    <row r="508" spans="1:8" ht="30.75" customHeight="1" x14ac:dyDescent="0.25">
      <c r="A508" s="471">
        <v>459</v>
      </c>
      <c r="B508" s="704" t="s">
        <v>3789</v>
      </c>
      <c r="C508" s="730">
        <v>44459</v>
      </c>
      <c r="D508" s="723" t="s">
        <v>2076</v>
      </c>
      <c r="E508" s="731">
        <v>44.317</v>
      </c>
      <c r="F508" s="731">
        <f t="shared" si="23"/>
        <v>44.317</v>
      </c>
      <c r="G508" s="731">
        <f t="shared" si="22"/>
        <v>0</v>
      </c>
      <c r="H508" s="471" t="s">
        <v>75</v>
      </c>
    </row>
    <row r="509" spans="1:8" ht="30.75" customHeight="1" x14ac:dyDescent="0.25">
      <c r="A509" s="471">
        <v>460</v>
      </c>
      <c r="B509" s="704" t="s">
        <v>3789</v>
      </c>
      <c r="C509" s="730">
        <v>44459</v>
      </c>
      <c r="D509" s="723" t="s">
        <v>2076</v>
      </c>
      <c r="E509" s="731">
        <v>44.317</v>
      </c>
      <c r="F509" s="731">
        <f t="shared" si="23"/>
        <v>44.317</v>
      </c>
      <c r="G509" s="731">
        <f t="shared" si="22"/>
        <v>0</v>
      </c>
      <c r="H509" s="471" t="s">
        <v>75</v>
      </c>
    </row>
    <row r="510" spans="1:8" ht="30.75" customHeight="1" x14ac:dyDescent="0.25">
      <c r="A510" s="471">
        <v>461</v>
      </c>
      <c r="B510" s="704" t="s">
        <v>3789</v>
      </c>
      <c r="C510" s="730">
        <v>44459</v>
      </c>
      <c r="D510" s="723" t="s">
        <v>2076</v>
      </c>
      <c r="E510" s="731">
        <v>44.317</v>
      </c>
      <c r="F510" s="731">
        <f t="shared" si="23"/>
        <v>44.317</v>
      </c>
      <c r="G510" s="731">
        <f t="shared" si="22"/>
        <v>0</v>
      </c>
      <c r="H510" s="471" t="s">
        <v>75</v>
      </c>
    </row>
    <row r="511" spans="1:8" ht="30.75" customHeight="1" x14ac:dyDescent="0.25">
      <c r="A511" s="471">
        <v>462</v>
      </c>
      <c r="B511" s="704" t="s">
        <v>3789</v>
      </c>
      <c r="C511" s="730">
        <v>44459</v>
      </c>
      <c r="D511" s="723" t="s">
        <v>2076</v>
      </c>
      <c r="E511" s="731">
        <v>44.317</v>
      </c>
      <c r="F511" s="731">
        <f t="shared" si="23"/>
        <v>44.317</v>
      </c>
      <c r="G511" s="731">
        <f t="shared" si="22"/>
        <v>0</v>
      </c>
      <c r="H511" s="471" t="s">
        <v>75</v>
      </c>
    </row>
    <row r="512" spans="1:8" ht="30.75" customHeight="1" x14ac:dyDescent="0.25">
      <c r="A512" s="471">
        <v>463</v>
      </c>
      <c r="B512" s="704" t="s">
        <v>3789</v>
      </c>
      <c r="C512" s="730">
        <v>44459</v>
      </c>
      <c r="D512" s="723" t="s">
        <v>2076</v>
      </c>
      <c r="E512" s="731">
        <v>44.317</v>
      </c>
      <c r="F512" s="731">
        <f t="shared" si="23"/>
        <v>44.317</v>
      </c>
      <c r="G512" s="731">
        <f t="shared" ref="G512:G575" si="24">E512-F512</f>
        <v>0</v>
      </c>
      <c r="H512" s="471" t="s">
        <v>75</v>
      </c>
    </row>
    <row r="513" spans="1:8" ht="30.75" customHeight="1" x14ac:dyDescent="0.25">
      <c r="A513" s="471">
        <v>464</v>
      </c>
      <c r="B513" s="704" t="s">
        <v>3790</v>
      </c>
      <c r="C513" s="730">
        <v>44459</v>
      </c>
      <c r="D513" s="723" t="s">
        <v>2076</v>
      </c>
      <c r="E513" s="731">
        <v>62.904000000000003</v>
      </c>
      <c r="F513" s="731">
        <f t="shared" si="23"/>
        <v>62.904000000000003</v>
      </c>
      <c r="G513" s="731">
        <f t="shared" si="24"/>
        <v>0</v>
      </c>
      <c r="H513" s="471" t="s">
        <v>75</v>
      </c>
    </row>
    <row r="514" spans="1:8" ht="30.75" customHeight="1" x14ac:dyDescent="0.25">
      <c r="A514" s="471">
        <v>465</v>
      </c>
      <c r="B514" s="704" t="s">
        <v>3790</v>
      </c>
      <c r="C514" s="730">
        <v>44459</v>
      </c>
      <c r="D514" s="723" t="s">
        <v>2076</v>
      </c>
      <c r="E514" s="731">
        <v>62.904000000000003</v>
      </c>
      <c r="F514" s="731">
        <f t="shared" si="23"/>
        <v>62.904000000000003</v>
      </c>
      <c r="G514" s="731">
        <f t="shared" si="24"/>
        <v>0</v>
      </c>
      <c r="H514" s="471" t="s">
        <v>75</v>
      </c>
    </row>
    <row r="515" spans="1:8" ht="30.75" customHeight="1" x14ac:dyDescent="0.25">
      <c r="A515" s="471">
        <v>466</v>
      </c>
      <c r="B515" s="704" t="s">
        <v>3789</v>
      </c>
      <c r="C515" s="730">
        <v>44459</v>
      </c>
      <c r="D515" s="723" t="s">
        <v>2076</v>
      </c>
      <c r="E515" s="731">
        <v>44.317</v>
      </c>
      <c r="F515" s="731">
        <f t="shared" si="23"/>
        <v>44.317</v>
      </c>
      <c r="G515" s="731">
        <f t="shared" si="24"/>
        <v>0</v>
      </c>
      <c r="H515" s="471" t="s">
        <v>75</v>
      </c>
    </row>
    <row r="516" spans="1:8" ht="30.75" customHeight="1" x14ac:dyDescent="0.25">
      <c r="A516" s="471">
        <v>467</v>
      </c>
      <c r="B516" s="704" t="s">
        <v>3789</v>
      </c>
      <c r="C516" s="730">
        <v>44459</v>
      </c>
      <c r="D516" s="723" t="s">
        <v>2076</v>
      </c>
      <c r="E516" s="731">
        <v>44.317</v>
      </c>
      <c r="F516" s="731">
        <f t="shared" si="23"/>
        <v>44.317</v>
      </c>
      <c r="G516" s="731">
        <f t="shared" si="24"/>
        <v>0</v>
      </c>
      <c r="H516" s="471" t="s">
        <v>75</v>
      </c>
    </row>
    <row r="517" spans="1:8" ht="30.75" customHeight="1" x14ac:dyDescent="0.25">
      <c r="A517" s="471">
        <v>468</v>
      </c>
      <c r="B517" s="704" t="s">
        <v>3789</v>
      </c>
      <c r="C517" s="730">
        <v>44459</v>
      </c>
      <c r="D517" s="723" t="s">
        <v>2076</v>
      </c>
      <c r="E517" s="731">
        <v>44.317</v>
      </c>
      <c r="F517" s="731">
        <f t="shared" si="23"/>
        <v>44.317</v>
      </c>
      <c r="G517" s="731">
        <f t="shared" si="24"/>
        <v>0</v>
      </c>
      <c r="H517" s="471" t="s">
        <v>75</v>
      </c>
    </row>
    <row r="518" spans="1:8" ht="30.75" customHeight="1" x14ac:dyDescent="0.25">
      <c r="A518" s="471">
        <v>469</v>
      </c>
      <c r="B518" s="704" t="s">
        <v>3789</v>
      </c>
      <c r="C518" s="730">
        <v>44459</v>
      </c>
      <c r="D518" s="723" t="s">
        <v>2076</v>
      </c>
      <c r="E518" s="731">
        <v>44.317</v>
      </c>
      <c r="F518" s="731">
        <f t="shared" si="23"/>
        <v>44.317</v>
      </c>
      <c r="G518" s="731">
        <f t="shared" si="24"/>
        <v>0</v>
      </c>
      <c r="H518" s="471" t="s">
        <v>75</v>
      </c>
    </row>
    <row r="519" spans="1:8" ht="30.75" customHeight="1" x14ac:dyDescent="0.25">
      <c r="A519" s="471">
        <v>470</v>
      </c>
      <c r="B519" s="704" t="s">
        <v>3789</v>
      </c>
      <c r="C519" s="730">
        <v>44459</v>
      </c>
      <c r="D519" s="723" t="s">
        <v>2076</v>
      </c>
      <c r="E519" s="731">
        <v>44.317</v>
      </c>
      <c r="F519" s="731">
        <f t="shared" si="23"/>
        <v>44.317</v>
      </c>
      <c r="G519" s="731">
        <f t="shared" si="24"/>
        <v>0</v>
      </c>
      <c r="H519" s="471" t="s">
        <v>75</v>
      </c>
    </row>
    <row r="520" spans="1:8" ht="30.75" customHeight="1" x14ac:dyDescent="0.25">
      <c r="A520" s="471">
        <v>471</v>
      </c>
      <c r="B520" s="704" t="s">
        <v>3789</v>
      </c>
      <c r="C520" s="730">
        <v>44459</v>
      </c>
      <c r="D520" s="723" t="s">
        <v>2076</v>
      </c>
      <c r="E520" s="731">
        <v>44.317</v>
      </c>
      <c r="F520" s="731">
        <f t="shared" si="23"/>
        <v>44.317</v>
      </c>
      <c r="G520" s="731">
        <f t="shared" si="24"/>
        <v>0</v>
      </c>
      <c r="H520" s="471" t="s">
        <v>75</v>
      </c>
    </row>
    <row r="521" spans="1:8" ht="30.75" customHeight="1" x14ac:dyDescent="0.25">
      <c r="A521" s="471">
        <v>472</v>
      </c>
      <c r="B521" s="704" t="s">
        <v>3790</v>
      </c>
      <c r="C521" s="730">
        <v>44459</v>
      </c>
      <c r="D521" s="723" t="s">
        <v>2076</v>
      </c>
      <c r="E521" s="731">
        <v>62.904000000000003</v>
      </c>
      <c r="F521" s="731">
        <f t="shared" si="23"/>
        <v>62.904000000000003</v>
      </c>
      <c r="G521" s="731">
        <f t="shared" si="24"/>
        <v>0</v>
      </c>
      <c r="H521" s="471" t="s">
        <v>75</v>
      </c>
    </row>
    <row r="522" spans="1:8" ht="30.75" customHeight="1" x14ac:dyDescent="0.25">
      <c r="A522" s="471">
        <v>473</v>
      </c>
      <c r="B522" s="704" t="s">
        <v>3791</v>
      </c>
      <c r="C522" s="730">
        <v>44459</v>
      </c>
      <c r="D522" s="723" t="s">
        <v>2076</v>
      </c>
      <c r="E522" s="731">
        <v>62.282089999999997</v>
      </c>
      <c r="F522" s="731">
        <f t="shared" si="23"/>
        <v>62.282089999999997</v>
      </c>
      <c r="G522" s="731">
        <f t="shared" si="24"/>
        <v>0</v>
      </c>
      <c r="H522" s="471" t="s">
        <v>75</v>
      </c>
    </row>
    <row r="523" spans="1:8" ht="30.75" customHeight="1" x14ac:dyDescent="0.25">
      <c r="A523" s="471">
        <v>474</v>
      </c>
      <c r="B523" s="704" t="s">
        <v>3789</v>
      </c>
      <c r="C523" s="730">
        <v>44459</v>
      </c>
      <c r="D523" s="723" t="s">
        <v>2076</v>
      </c>
      <c r="E523" s="731">
        <v>44.317</v>
      </c>
      <c r="F523" s="731">
        <f t="shared" si="23"/>
        <v>44.317</v>
      </c>
      <c r="G523" s="731">
        <f t="shared" si="24"/>
        <v>0</v>
      </c>
      <c r="H523" s="471" t="s">
        <v>75</v>
      </c>
    </row>
    <row r="524" spans="1:8" ht="30.75" customHeight="1" x14ac:dyDescent="0.25">
      <c r="A524" s="471">
        <v>475</v>
      </c>
      <c r="B524" s="704" t="s">
        <v>3789</v>
      </c>
      <c r="C524" s="730">
        <v>44459</v>
      </c>
      <c r="D524" s="723" t="s">
        <v>2076</v>
      </c>
      <c r="E524" s="731">
        <v>44.317</v>
      </c>
      <c r="F524" s="731">
        <f t="shared" si="23"/>
        <v>44.317</v>
      </c>
      <c r="G524" s="731">
        <f t="shared" si="24"/>
        <v>0</v>
      </c>
      <c r="H524" s="471" t="s">
        <v>75</v>
      </c>
    </row>
    <row r="525" spans="1:8" ht="30.75" customHeight="1" x14ac:dyDescent="0.25">
      <c r="A525" s="471">
        <v>476</v>
      </c>
      <c r="B525" s="704" t="s">
        <v>3789</v>
      </c>
      <c r="C525" s="730">
        <v>44459</v>
      </c>
      <c r="D525" s="723" t="s">
        <v>2076</v>
      </c>
      <c r="E525" s="731">
        <v>44.317</v>
      </c>
      <c r="F525" s="731">
        <f t="shared" si="23"/>
        <v>44.317</v>
      </c>
      <c r="G525" s="731">
        <f t="shared" si="24"/>
        <v>0</v>
      </c>
      <c r="H525" s="471" t="s">
        <v>75</v>
      </c>
    </row>
    <row r="526" spans="1:8" ht="30.75" customHeight="1" x14ac:dyDescent="0.25">
      <c r="A526" s="471">
        <v>477</v>
      </c>
      <c r="B526" s="704" t="s">
        <v>3789</v>
      </c>
      <c r="C526" s="730">
        <v>44459</v>
      </c>
      <c r="D526" s="723" t="s">
        <v>2076</v>
      </c>
      <c r="E526" s="731">
        <v>44.317</v>
      </c>
      <c r="F526" s="731">
        <f t="shared" si="23"/>
        <v>44.317</v>
      </c>
      <c r="G526" s="731">
        <f t="shared" si="24"/>
        <v>0</v>
      </c>
      <c r="H526" s="471" t="s">
        <v>75</v>
      </c>
    </row>
    <row r="527" spans="1:8" ht="30.75" customHeight="1" x14ac:dyDescent="0.25">
      <c r="A527" s="471">
        <v>478</v>
      </c>
      <c r="B527" s="704" t="s">
        <v>3789</v>
      </c>
      <c r="C527" s="730">
        <v>44459</v>
      </c>
      <c r="D527" s="723" t="s">
        <v>2076</v>
      </c>
      <c r="E527" s="731">
        <v>44.317</v>
      </c>
      <c r="F527" s="731">
        <f t="shared" si="23"/>
        <v>44.317</v>
      </c>
      <c r="G527" s="731">
        <f t="shared" si="24"/>
        <v>0</v>
      </c>
      <c r="H527" s="471" t="s">
        <v>75</v>
      </c>
    </row>
    <row r="528" spans="1:8" ht="30.75" customHeight="1" x14ac:dyDescent="0.25">
      <c r="A528" s="471">
        <v>479</v>
      </c>
      <c r="B528" s="704" t="s">
        <v>3789</v>
      </c>
      <c r="C528" s="730">
        <v>44459</v>
      </c>
      <c r="D528" s="723" t="s">
        <v>2076</v>
      </c>
      <c r="E528" s="731">
        <v>44.317</v>
      </c>
      <c r="F528" s="731">
        <f t="shared" si="23"/>
        <v>44.317</v>
      </c>
      <c r="G528" s="731">
        <f t="shared" si="24"/>
        <v>0</v>
      </c>
      <c r="H528" s="471" t="s">
        <v>75</v>
      </c>
    </row>
    <row r="529" spans="1:8" ht="30.75" customHeight="1" x14ac:dyDescent="0.25">
      <c r="A529" s="471">
        <v>480</v>
      </c>
      <c r="B529" s="704" t="s">
        <v>3790</v>
      </c>
      <c r="C529" s="730">
        <v>44459</v>
      </c>
      <c r="D529" s="723" t="s">
        <v>2076</v>
      </c>
      <c r="E529" s="731">
        <v>62.904000000000003</v>
      </c>
      <c r="F529" s="731">
        <f t="shared" si="23"/>
        <v>62.904000000000003</v>
      </c>
      <c r="G529" s="731">
        <f t="shared" si="24"/>
        <v>0</v>
      </c>
      <c r="H529" s="471" t="s">
        <v>75</v>
      </c>
    </row>
    <row r="530" spans="1:8" ht="30.75" customHeight="1" x14ac:dyDescent="0.25">
      <c r="A530" s="471">
        <v>481</v>
      </c>
      <c r="B530" s="704" t="s">
        <v>3789</v>
      </c>
      <c r="C530" s="730">
        <v>44459</v>
      </c>
      <c r="D530" s="723" t="s">
        <v>2076</v>
      </c>
      <c r="E530" s="731">
        <v>44.317</v>
      </c>
      <c r="F530" s="731">
        <f t="shared" si="23"/>
        <v>44.317</v>
      </c>
      <c r="G530" s="731">
        <f t="shared" si="24"/>
        <v>0</v>
      </c>
      <c r="H530" s="471" t="s">
        <v>75</v>
      </c>
    </row>
    <row r="531" spans="1:8" ht="30.75" customHeight="1" x14ac:dyDescent="0.25">
      <c r="A531" s="471">
        <v>482</v>
      </c>
      <c r="B531" s="704" t="s">
        <v>3789</v>
      </c>
      <c r="C531" s="730">
        <v>44459</v>
      </c>
      <c r="D531" s="723" t="s">
        <v>2076</v>
      </c>
      <c r="E531" s="731">
        <v>44.317</v>
      </c>
      <c r="F531" s="731">
        <f t="shared" si="23"/>
        <v>44.317</v>
      </c>
      <c r="G531" s="731">
        <f t="shared" si="24"/>
        <v>0</v>
      </c>
      <c r="H531" s="471" t="s">
        <v>75</v>
      </c>
    </row>
    <row r="532" spans="1:8" ht="30.75" customHeight="1" x14ac:dyDescent="0.25">
      <c r="A532" s="471">
        <v>483</v>
      </c>
      <c r="B532" s="704" t="s">
        <v>3789</v>
      </c>
      <c r="C532" s="730">
        <v>44459</v>
      </c>
      <c r="D532" s="723" t="s">
        <v>2076</v>
      </c>
      <c r="E532" s="731">
        <v>44.317</v>
      </c>
      <c r="F532" s="731">
        <f t="shared" si="23"/>
        <v>44.317</v>
      </c>
      <c r="G532" s="731">
        <f t="shared" si="24"/>
        <v>0</v>
      </c>
      <c r="H532" s="471" t="s">
        <v>75</v>
      </c>
    </row>
    <row r="533" spans="1:8" ht="30.75" customHeight="1" x14ac:dyDescent="0.25">
      <c r="A533" s="471">
        <v>484</v>
      </c>
      <c r="B533" s="704" t="s">
        <v>3789</v>
      </c>
      <c r="C533" s="730">
        <v>44459</v>
      </c>
      <c r="D533" s="723" t="s">
        <v>2076</v>
      </c>
      <c r="E533" s="731">
        <v>44.317</v>
      </c>
      <c r="F533" s="731">
        <f t="shared" si="23"/>
        <v>44.317</v>
      </c>
      <c r="G533" s="731">
        <f t="shared" si="24"/>
        <v>0</v>
      </c>
      <c r="H533" s="471" t="s">
        <v>75</v>
      </c>
    </row>
    <row r="534" spans="1:8" ht="30.75" customHeight="1" x14ac:dyDescent="0.25">
      <c r="A534" s="471">
        <v>485</v>
      </c>
      <c r="B534" s="704" t="s">
        <v>3789</v>
      </c>
      <c r="C534" s="730">
        <v>44459</v>
      </c>
      <c r="D534" s="723" t="s">
        <v>2076</v>
      </c>
      <c r="E534" s="731">
        <v>44.317</v>
      </c>
      <c r="F534" s="731">
        <f t="shared" si="23"/>
        <v>44.317</v>
      </c>
      <c r="G534" s="731">
        <f t="shared" si="24"/>
        <v>0</v>
      </c>
      <c r="H534" s="471" t="s">
        <v>75</v>
      </c>
    </row>
    <row r="535" spans="1:8" ht="30.75" customHeight="1" x14ac:dyDescent="0.25">
      <c r="A535" s="471">
        <v>486</v>
      </c>
      <c r="B535" s="704" t="s">
        <v>3789</v>
      </c>
      <c r="C535" s="730">
        <v>44459</v>
      </c>
      <c r="D535" s="723" t="s">
        <v>2076</v>
      </c>
      <c r="E535" s="731">
        <v>44.317</v>
      </c>
      <c r="F535" s="731">
        <f t="shared" si="23"/>
        <v>44.317</v>
      </c>
      <c r="G535" s="731">
        <f t="shared" si="24"/>
        <v>0</v>
      </c>
      <c r="H535" s="471" t="s">
        <v>75</v>
      </c>
    </row>
    <row r="536" spans="1:8" ht="30.75" customHeight="1" x14ac:dyDescent="0.25">
      <c r="A536" s="471">
        <v>487</v>
      </c>
      <c r="B536" s="704" t="s">
        <v>3790</v>
      </c>
      <c r="C536" s="730">
        <v>44459</v>
      </c>
      <c r="D536" s="723" t="s">
        <v>2076</v>
      </c>
      <c r="E536" s="731">
        <v>62.904000000000003</v>
      </c>
      <c r="F536" s="731">
        <f t="shared" si="23"/>
        <v>62.904000000000003</v>
      </c>
      <c r="G536" s="731">
        <f t="shared" si="24"/>
        <v>0</v>
      </c>
      <c r="H536" s="471" t="s">
        <v>75</v>
      </c>
    </row>
    <row r="537" spans="1:8" ht="30.75" customHeight="1" x14ac:dyDescent="0.25">
      <c r="A537" s="471">
        <v>488</v>
      </c>
      <c r="B537" s="704" t="s">
        <v>3789</v>
      </c>
      <c r="C537" s="730">
        <v>44459</v>
      </c>
      <c r="D537" s="723" t="s">
        <v>2076</v>
      </c>
      <c r="E537" s="731">
        <v>44.317</v>
      </c>
      <c r="F537" s="731">
        <f t="shared" si="23"/>
        <v>44.317</v>
      </c>
      <c r="G537" s="731">
        <f t="shared" si="24"/>
        <v>0</v>
      </c>
      <c r="H537" s="471" t="s">
        <v>75</v>
      </c>
    </row>
    <row r="538" spans="1:8" ht="30.75" customHeight="1" x14ac:dyDescent="0.25">
      <c r="A538" s="471">
        <v>489</v>
      </c>
      <c r="B538" s="704" t="s">
        <v>3789</v>
      </c>
      <c r="C538" s="730">
        <v>44459</v>
      </c>
      <c r="D538" s="723" t="s">
        <v>2076</v>
      </c>
      <c r="E538" s="731">
        <v>44.317</v>
      </c>
      <c r="F538" s="731">
        <f t="shared" si="23"/>
        <v>44.317</v>
      </c>
      <c r="G538" s="731">
        <f t="shared" si="24"/>
        <v>0</v>
      </c>
      <c r="H538" s="471" t="s">
        <v>75</v>
      </c>
    </row>
    <row r="539" spans="1:8" ht="30.75" customHeight="1" x14ac:dyDescent="0.25">
      <c r="A539" s="471">
        <v>490</v>
      </c>
      <c r="B539" s="704" t="s">
        <v>3789</v>
      </c>
      <c r="C539" s="730">
        <v>44459</v>
      </c>
      <c r="D539" s="723" t="s">
        <v>2076</v>
      </c>
      <c r="E539" s="731">
        <v>44.317</v>
      </c>
      <c r="F539" s="731">
        <f t="shared" si="23"/>
        <v>44.317</v>
      </c>
      <c r="G539" s="731">
        <f t="shared" si="24"/>
        <v>0</v>
      </c>
      <c r="H539" s="471" t="s">
        <v>75</v>
      </c>
    </row>
    <row r="540" spans="1:8" ht="30.75" customHeight="1" x14ac:dyDescent="0.25">
      <c r="A540" s="471">
        <v>491</v>
      </c>
      <c r="B540" s="704" t="s">
        <v>3789</v>
      </c>
      <c r="C540" s="730">
        <v>44459</v>
      </c>
      <c r="D540" s="723" t="s">
        <v>2076</v>
      </c>
      <c r="E540" s="731">
        <v>44.317</v>
      </c>
      <c r="F540" s="731">
        <f t="shared" si="23"/>
        <v>44.317</v>
      </c>
      <c r="G540" s="731">
        <f t="shared" si="24"/>
        <v>0</v>
      </c>
      <c r="H540" s="471" t="s">
        <v>75</v>
      </c>
    </row>
    <row r="541" spans="1:8" ht="30.75" customHeight="1" x14ac:dyDescent="0.25">
      <c r="A541" s="471">
        <v>492</v>
      </c>
      <c r="B541" s="704" t="s">
        <v>3789</v>
      </c>
      <c r="C541" s="730">
        <v>44459</v>
      </c>
      <c r="D541" s="723" t="s">
        <v>2076</v>
      </c>
      <c r="E541" s="731">
        <v>44.317</v>
      </c>
      <c r="F541" s="731">
        <f t="shared" si="23"/>
        <v>44.317</v>
      </c>
      <c r="G541" s="731">
        <f t="shared" si="24"/>
        <v>0</v>
      </c>
      <c r="H541" s="471" t="s">
        <v>75</v>
      </c>
    </row>
    <row r="542" spans="1:8" ht="30.75" customHeight="1" x14ac:dyDescent="0.25">
      <c r="A542" s="471">
        <v>493</v>
      </c>
      <c r="B542" s="704" t="s">
        <v>3791</v>
      </c>
      <c r="C542" s="730">
        <v>44459</v>
      </c>
      <c r="D542" s="723" t="s">
        <v>2076</v>
      </c>
      <c r="E542" s="731">
        <v>62.282089999999997</v>
      </c>
      <c r="F542" s="731">
        <f t="shared" si="23"/>
        <v>62.282089999999997</v>
      </c>
      <c r="G542" s="731">
        <f t="shared" si="24"/>
        <v>0</v>
      </c>
      <c r="H542" s="471" t="s">
        <v>75</v>
      </c>
    </row>
    <row r="543" spans="1:8" ht="30.75" customHeight="1" x14ac:dyDescent="0.25">
      <c r="A543" s="471">
        <v>494</v>
      </c>
      <c r="B543" s="704" t="s">
        <v>3792</v>
      </c>
      <c r="C543" s="730">
        <v>44452</v>
      </c>
      <c r="D543" s="723" t="s">
        <v>2076</v>
      </c>
      <c r="E543" s="731">
        <v>44.298000000000002</v>
      </c>
      <c r="F543" s="731">
        <f t="shared" si="23"/>
        <v>44.298000000000002</v>
      </c>
      <c r="G543" s="731">
        <f t="shared" si="24"/>
        <v>0</v>
      </c>
      <c r="H543" s="471" t="s">
        <v>75</v>
      </c>
    </row>
    <row r="544" spans="1:8" ht="30.75" customHeight="1" x14ac:dyDescent="0.25">
      <c r="A544" s="471">
        <v>495</v>
      </c>
      <c r="B544" s="704" t="s">
        <v>3793</v>
      </c>
      <c r="C544" s="730">
        <v>44448</v>
      </c>
      <c r="D544" s="723" t="s">
        <v>2076</v>
      </c>
      <c r="E544" s="731">
        <v>70.286000000000001</v>
      </c>
      <c r="F544" s="731">
        <f t="shared" si="23"/>
        <v>70.286000000000001</v>
      </c>
      <c r="G544" s="731">
        <f t="shared" si="24"/>
        <v>0</v>
      </c>
      <c r="H544" s="471" t="s">
        <v>75</v>
      </c>
    </row>
    <row r="545" spans="1:8" ht="30.75" customHeight="1" x14ac:dyDescent="0.25">
      <c r="A545" s="471">
        <v>496</v>
      </c>
      <c r="B545" s="704" t="s">
        <v>3794</v>
      </c>
      <c r="C545" s="730">
        <v>44438</v>
      </c>
      <c r="D545" s="723" t="s">
        <v>2076</v>
      </c>
      <c r="E545" s="731">
        <v>160.80000000000001</v>
      </c>
      <c r="F545" s="731">
        <f>E545</f>
        <v>160.80000000000001</v>
      </c>
      <c r="G545" s="731">
        <f t="shared" si="24"/>
        <v>0</v>
      </c>
      <c r="H545" s="471" t="s">
        <v>75</v>
      </c>
    </row>
    <row r="546" spans="1:8" ht="30.75" customHeight="1" x14ac:dyDescent="0.25">
      <c r="A546" s="471">
        <v>497</v>
      </c>
      <c r="B546" s="704" t="s">
        <v>3795</v>
      </c>
      <c r="C546" s="730">
        <v>44438</v>
      </c>
      <c r="D546" s="723" t="s">
        <v>2076</v>
      </c>
      <c r="E546" s="731">
        <v>135.51079999999999</v>
      </c>
      <c r="F546" s="731">
        <f>E546</f>
        <v>135.51079999999999</v>
      </c>
      <c r="G546" s="731">
        <f t="shared" si="24"/>
        <v>0</v>
      </c>
      <c r="H546" s="471" t="s">
        <v>75</v>
      </c>
    </row>
    <row r="547" spans="1:8" ht="30.75" customHeight="1" x14ac:dyDescent="0.25">
      <c r="A547" s="471">
        <v>498</v>
      </c>
      <c r="B547" s="704" t="s">
        <v>3796</v>
      </c>
      <c r="C547" s="730">
        <v>44438</v>
      </c>
      <c r="D547" s="723" t="s">
        <v>2076</v>
      </c>
      <c r="E547" s="731">
        <v>53.0794</v>
      </c>
      <c r="F547" s="731">
        <f>E547</f>
        <v>53.0794</v>
      </c>
      <c r="G547" s="731">
        <f t="shared" si="24"/>
        <v>0</v>
      </c>
      <c r="H547" s="471" t="s">
        <v>75</v>
      </c>
    </row>
    <row r="548" spans="1:8" ht="30.75" customHeight="1" x14ac:dyDescent="0.25">
      <c r="A548" s="471">
        <v>499</v>
      </c>
      <c r="B548" s="704" t="s">
        <v>3797</v>
      </c>
      <c r="C548" s="730">
        <v>44438</v>
      </c>
      <c r="D548" s="723" t="s">
        <v>2076</v>
      </c>
      <c r="E548" s="731">
        <v>45.915100000000002</v>
      </c>
      <c r="F548" s="731">
        <f t="shared" ref="F548:F549" si="25">E548</f>
        <v>45.915100000000002</v>
      </c>
      <c r="G548" s="731">
        <f t="shared" si="24"/>
        <v>0</v>
      </c>
      <c r="H548" s="471" t="s">
        <v>75</v>
      </c>
    </row>
    <row r="549" spans="1:8" ht="30.75" customHeight="1" x14ac:dyDescent="0.25">
      <c r="A549" s="471">
        <v>500</v>
      </c>
      <c r="B549" s="704" t="s">
        <v>3798</v>
      </c>
      <c r="C549" s="730">
        <v>44438</v>
      </c>
      <c r="D549" s="723" t="s">
        <v>2076</v>
      </c>
      <c r="E549" s="731">
        <v>59.805900000000001</v>
      </c>
      <c r="F549" s="731">
        <f t="shared" si="25"/>
        <v>59.805900000000001</v>
      </c>
      <c r="G549" s="731">
        <f t="shared" si="24"/>
        <v>0</v>
      </c>
      <c r="H549" s="471" t="s">
        <v>75</v>
      </c>
    </row>
    <row r="550" spans="1:8" ht="30.75" customHeight="1" x14ac:dyDescent="0.25">
      <c r="A550" s="471">
        <v>501</v>
      </c>
      <c r="B550" s="704" t="s">
        <v>3799</v>
      </c>
      <c r="C550" s="730">
        <v>44424</v>
      </c>
      <c r="D550" s="723" t="s">
        <v>2076</v>
      </c>
      <c r="E550" s="731">
        <v>111.44</v>
      </c>
      <c r="F550" s="731">
        <v>0</v>
      </c>
      <c r="G550" s="731">
        <f t="shared" si="24"/>
        <v>111.44</v>
      </c>
      <c r="H550" s="471" t="s">
        <v>75</v>
      </c>
    </row>
    <row r="551" spans="1:8" ht="30.75" customHeight="1" x14ac:dyDescent="0.25">
      <c r="A551" s="471">
        <v>502</v>
      </c>
      <c r="B551" s="704" t="s">
        <v>3800</v>
      </c>
      <c r="C551" s="730">
        <v>44424</v>
      </c>
      <c r="D551" s="723" t="s">
        <v>2076</v>
      </c>
      <c r="E551" s="731">
        <v>95.52</v>
      </c>
      <c r="F551" s="731">
        <f>E551</f>
        <v>95.52</v>
      </c>
      <c r="G551" s="731">
        <f t="shared" si="24"/>
        <v>0</v>
      </c>
      <c r="H551" s="471" t="s">
        <v>75</v>
      </c>
    </row>
    <row r="552" spans="1:8" ht="30.75" customHeight="1" x14ac:dyDescent="0.25">
      <c r="A552" s="471">
        <v>503</v>
      </c>
      <c r="B552" s="704" t="s">
        <v>3801</v>
      </c>
      <c r="C552" s="730">
        <v>44424</v>
      </c>
      <c r="D552" s="723" t="s">
        <v>2076</v>
      </c>
      <c r="E552" s="731">
        <v>53.125</v>
      </c>
      <c r="F552" s="731">
        <f t="shared" ref="F552:F553" si="26">E552</f>
        <v>53.125</v>
      </c>
      <c r="G552" s="731">
        <f t="shared" si="24"/>
        <v>0</v>
      </c>
      <c r="H552" s="471" t="s">
        <v>75</v>
      </c>
    </row>
    <row r="553" spans="1:8" ht="30.75" customHeight="1" x14ac:dyDescent="0.25">
      <c r="A553" s="471">
        <v>504</v>
      </c>
      <c r="B553" s="704" t="s">
        <v>3801</v>
      </c>
      <c r="C553" s="730">
        <v>44424</v>
      </c>
      <c r="D553" s="723" t="s">
        <v>2076</v>
      </c>
      <c r="E553" s="731">
        <v>53.125</v>
      </c>
      <c r="F553" s="731">
        <f t="shared" si="26"/>
        <v>53.125</v>
      </c>
      <c r="G553" s="731">
        <f t="shared" si="24"/>
        <v>0</v>
      </c>
      <c r="H553" s="471" t="s">
        <v>75</v>
      </c>
    </row>
    <row r="554" spans="1:8" ht="30.75" customHeight="1" x14ac:dyDescent="0.25">
      <c r="A554" s="471">
        <v>505</v>
      </c>
      <c r="B554" s="704" t="s">
        <v>3799</v>
      </c>
      <c r="C554" s="730">
        <v>44424</v>
      </c>
      <c r="D554" s="723" t="s">
        <v>2076</v>
      </c>
      <c r="E554" s="731">
        <v>111.44</v>
      </c>
      <c r="F554" s="731">
        <v>0</v>
      </c>
      <c r="G554" s="731">
        <f t="shared" si="24"/>
        <v>111.44</v>
      </c>
      <c r="H554" s="471" t="s">
        <v>75</v>
      </c>
    </row>
    <row r="555" spans="1:8" ht="30.75" customHeight="1" x14ac:dyDescent="0.25">
      <c r="A555" s="471">
        <v>506</v>
      </c>
      <c r="B555" s="704" t="s">
        <v>3800</v>
      </c>
      <c r="C555" s="730">
        <v>44424</v>
      </c>
      <c r="D555" s="723" t="s">
        <v>2076</v>
      </c>
      <c r="E555" s="731">
        <v>95.52</v>
      </c>
      <c r="F555" s="731">
        <f>E555</f>
        <v>95.52</v>
      </c>
      <c r="G555" s="731">
        <f t="shared" si="24"/>
        <v>0</v>
      </c>
      <c r="H555" s="471" t="s">
        <v>75</v>
      </c>
    </row>
    <row r="556" spans="1:8" ht="30.75" customHeight="1" x14ac:dyDescent="0.25">
      <c r="A556" s="471">
        <v>507</v>
      </c>
      <c r="B556" s="704" t="s">
        <v>3802</v>
      </c>
      <c r="C556" s="730">
        <v>44397</v>
      </c>
      <c r="D556" s="723" t="s">
        <v>2076</v>
      </c>
      <c r="E556" s="731">
        <v>45.814999999999998</v>
      </c>
      <c r="F556" s="731">
        <f t="shared" ref="F556:F586" si="27">E556</f>
        <v>45.814999999999998</v>
      </c>
      <c r="G556" s="731">
        <f t="shared" si="24"/>
        <v>0</v>
      </c>
      <c r="H556" s="471" t="s">
        <v>75</v>
      </c>
    </row>
    <row r="557" spans="1:8" ht="30.75" customHeight="1" x14ac:dyDescent="0.25">
      <c r="A557" s="471">
        <v>508</v>
      </c>
      <c r="B557" s="704" t="s">
        <v>3802</v>
      </c>
      <c r="C557" s="730">
        <v>44397</v>
      </c>
      <c r="D557" s="723" t="s">
        <v>2076</v>
      </c>
      <c r="E557" s="731">
        <v>45.814999999999998</v>
      </c>
      <c r="F557" s="731">
        <f t="shared" si="27"/>
        <v>45.814999999999998</v>
      </c>
      <c r="G557" s="731">
        <f t="shared" si="24"/>
        <v>0</v>
      </c>
      <c r="H557" s="471" t="s">
        <v>75</v>
      </c>
    </row>
    <row r="558" spans="1:8" ht="30.75" customHeight="1" x14ac:dyDescent="0.25">
      <c r="A558" s="471">
        <v>509</v>
      </c>
      <c r="B558" s="704" t="s">
        <v>3802</v>
      </c>
      <c r="C558" s="730">
        <v>44397</v>
      </c>
      <c r="D558" s="723" t="s">
        <v>2076</v>
      </c>
      <c r="E558" s="731">
        <v>45.814999999999998</v>
      </c>
      <c r="F558" s="731">
        <f t="shared" si="27"/>
        <v>45.814999999999998</v>
      </c>
      <c r="G558" s="731">
        <f t="shared" si="24"/>
        <v>0</v>
      </c>
      <c r="H558" s="471" t="s">
        <v>75</v>
      </c>
    </row>
    <row r="559" spans="1:8" ht="30.75" customHeight="1" x14ac:dyDescent="0.25">
      <c r="A559" s="471">
        <v>510</v>
      </c>
      <c r="B559" s="704" t="s">
        <v>3802</v>
      </c>
      <c r="C559" s="730">
        <v>44397</v>
      </c>
      <c r="D559" s="723" t="s">
        <v>2076</v>
      </c>
      <c r="E559" s="731">
        <v>45.814999999999998</v>
      </c>
      <c r="F559" s="731">
        <f t="shared" si="27"/>
        <v>45.814999999999998</v>
      </c>
      <c r="G559" s="731">
        <f t="shared" si="24"/>
        <v>0</v>
      </c>
      <c r="H559" s="471" t="s">
        <v>75</v>
      </c>
    </row>
    <row r="560" spans="1:8" ht="30.75" customHeight="1" x14ac:dyDescent="0.25">
      <c r="A560" s="471">
        <v>511</v>
      </c>
      <c r="B560" s="704" t="s">
        <v>3802</v>
      </c>
      <c r="C560" s="730">
        <v>44397</v>
      </c>
      <c r="D560" s="723" t="s">
        <v>2076</v>
      </c>
      <c r="E560" s="731">
        <v>45.814999999999998</v>
      </c>
      <c r="F560" s="731">
        <f t="shared" si="27"/>
        <v>45.814999999999998</v>
      </c>
      <c r="G560" s="731">
        <f t="shared" si="24"/>
        <v>0</v>
      </c>
      <c r="H560" s="471" t="s">
        <v>75</v>
      </c>
    </row>
    <row r="561" spans="1:8" ht="30.75" customHeight="1" x14ac:dyDescent="0.25">
      <c r="A561" s="471">
        <v>512</v>
      </c>
      <c r="B561" s="704" t="s">
        <v>3802</v>
      </c>
      <c r="C561" s="730">
        <v>44397</v>
      </c>
      <c r="D561" s="723" t="s">
        <v>2076</v>
      </c>
      <c r="E561" s="731">
        <v>45.814999999999998</v>
      </c>
      <c r="F561" s="731">
        <f t="shared" si="27"/>
        <v>45.814999999999998</v>
      </c>
      <c r="G561" s="731">
        <f t="shared" si="24"/>
        <v>0</v>
      </c>
      <c r="H561" s="471" t="s">
        <v>75</v>
      </c>
    </row>
    <row r="562" spans="1:8" ht="30.75" customHeight="1" x14ac:dyDescent="0.25">
      <c r="A562" s="471">
        <v>513</v>
      </c>
      <c r="B562" s="704" t="s">
        <v>3802</v>
      </c>
      <c r="C562" s="730">
        <v>44397</v>
      </c>
      <c r="D562" s="723" t="s">
        <v>2076</v>
      </c>
      <c r="E562" s="731">
        <v>45.814999999999998</v>
      </c>
      <c r="F562" s="731">
        <f t="shared" si="27"/>
        <v>45.814999999999998</v>
      </c>
      <c r="G562" s="731">
        <f t="shared" si="24"/>
        <v>0</v>
      </c>
      <c r="H562" s="471" t="s">
        <v>75</v>
      </c>
    </row>
    <row r="563" spans="1:8" ht="30.75" customHeight="1" x14ac:dyDescent="0.25">
      <c r="A563" s="471">
        <v>514</v>
      </c>
      <c r="B563" s="704" t="s">
        <v>3802</v>
      </c>
      <c r="C563" s="730">
        <v>44397</v>
      </c>
      <c r="D563" s="723" t="s">
        <v>2076</v>
      </c>
      <c r="E563" s="731">
        <v>45.814999999999998</v>
      </c>
      <c r="F563" s="731">
        <f t="shared" si="27"/>
        <v>45.814999999999998</v>
      </c>
      <c r="G563" s="731">
        <f t="shared" si="24"/>
        <v>0</v>
      </c>
      <c r="H563" s="471" t="s">
        <v>75</v>
      </c>
    </row>
    <row r="564" spans="1:8" ht="30.75" customHeight="1" x14ac:dyDescent="0.25">
      <c r="A564" s="471">
        <v>515</v>
      </c>
      <c r="B564" s="704" t="s">
        <v>3802</v>
      </c>
      <c r="C564" s="730">
        <v>44397</v>
      </c>
      <c r="D564" s="723" t="s">
        <v>2076</v>
      </c>
      <c r="E564" s="731">
        <v>45.814999999999998</v>
      </c>
      <c r="F564" s="731">
        <f t="shared" si="27"/>
        <v>45.814999999999998</v>
      </c>
      <c r="G564" s="731">
        <f t="shared" si="24"/>
        <v>0</v>
      </c>
      <c r="H564" s="471" t="s">
        <v>75</v>
      </c>
    </row>
    <row r="565" spans="1:8" ht="30.75" customHeight="1" x14ac:dyDescent="0.25">
      <c r="A565" s="471">
        <v>516</v>
      </c>
      <c r="B565" s="704" t="s">
        <v>3802</v>
      </c>
      <c r="C565" s="730">
        <v>44397</v>
      </c>
      <c r="D565" s="723" t="s">
        <v>2076</v>
      </c>
      <c r="E565" s="731">
        <v>45.814999999999998</v>
      </c>
      <c r="F565" s="731">
        <f t="shared" si="27"/>
        <v>45.814999999999998</v>
      </c>
      <c r="G565" s="731">
        <f t="shared" si="24"/>
        <v>0</v>
      </c>
      <c r="H565" s="471" t="s">
        <v>75</v>
      </c>
    </row>
    <row r="566" spans="1:8" ht="30.75" customHeight="1" x14ac:dyDescent="0.25">
      <c r="A566" s="471">
        <v>517</v>
      </c>
      <c r="B566" s="704" t="s">
        <v>3802</v>
      </c>
      <c r="C566" s="730">
        <v>44397</v>
      </c>
      <c r="D566" s="723" t="s">
        <v>2076</v>
      </c>
      <c r="E566" s="731">
        <v>45.814999999999998</v>
      </c>
      <c r="F566" s="731">
        <f t="shared" si="27"/>
        <v>45.814999999999998</v>
      </c>
      <c r="G566" s="731">
        <f t="shared" si="24"/>
        <v>0</v>
      </c>
      <c r="H566" s="471" t="s">
        <v>75</v>
      </c>
    </row>
    <row r="567" spans="1:8" ht="30.75" customHeight="1" x14ac:dyDescent="0.25">
      <c r="A567" s="471">
        <v>518</v>
      </c>
      <c r="B567" s="704" t="s">
        <v>3803</v>
      </c>
      <c r="C567" s="730">
        <v>44355</v>
      </c>
      <c r="D567" s="723" t="s">
        <v>2076</v>
      </c>
      <c r="E567" s="731">
        <v>40</v>
      </c>
      <c r="F567" s="731">
        <f t="shared" si="27"/>
        <v>40</v>
      </c>
      <c r="G567" s="731">
        <f t="shared" si="24"/>
        <v>0</v>
      </c>
      <c r="H567" s="471" t="s">
        <v>75</v>
      </c>
    </row>
    <row r="568" spans="1:8" ht="30.75" customHeight="1" x14ac:dyDescent="0.25">
      <c r="A568" s="471">
        <v>519</v>
      </c>
      <c r="B568" s="704" t="s">
        <v>3804</v>
      </c>
      <c r="C568" s="730">
        <v>44355</v>
      </c>
      <c r="D568" s="723" t="s">
        <v>2076</v>
      </c>
      <c r="E568" s="731">
        <v>40</v>
      </c>
      <c r="F568" s="731">
        <f t="shared" si="27"/>
        <v>40</v>
      </c>
      <c r="G568" s="731">
        <f t="shared" si="24"/>
        <v>0</v>
      </c>
      <c r="H568" s="471" t="s">
        <v>75</v>
      </c>
    </row>
    <row r="569" spans="1:8" ht="30.75" customHeight="1" x14ac:dyDescent="0.25">
      <c r="A569" s="471">
        <v>520</v>
      </c>
      <c r="B569" s="704" t="s">
        <v>3805</v>
      </c>
      <c r="C569" s="730">
        <v>44315</v>
      </c>
      <c r="D569" s="723" t="s">
        <v>2076</v>
      </c>
      <c r="E569" s="731">
        <v>90.84</v>
      </c>
      <c r="F569" s="731">
        <f t="shared" si="27"/>
        <v>90.84</v>
      </c>
      <c r="G569" s="731">
        <f t="shared" si="24"/>
        <v>0</v>
      </c>
      <c r="H569" s="471" t="s">
        <v>75</v>
      </c>
    </row>
    <row r="570" spans="1:8" ht="30.75" customHeight="1" x14ac:dyDescent="0.25">
      <c r="A570" s="471">
        <v>521</v>
      </c>
      <c r="B570" s="704" t="s">
        <v>3711</v>
      </c>
      <c r="C570" s="730">
        <v>44288</v>
      </c>
      <c r="D570" s="723" t="s">
        <v>2076</v>
      </c>
      <c r="E570" s="731">
        <v>72.621319999999997</v>
      </c>
      <c r="F570" s="731">
        <f t="shared" si="27"/>
        <v>72.621319999999997</v>
      </c>
      <c r="G570" s="731">
        <f t="shared" si="24"/>
        <v>0</v>
      </c>
      <c r="H570" s="471" t="s">
        <v>75</v>
      </c>
    </row>
    <row r="571" spans="1:8" ht="30.75" customHeight="1" x14ac:dyDescent="0.25">
      <c r="A571" s="471">
        <v>522</v>
      </c>
      <c r="B571" s="704" t="s">
        <v>3806</v>
      </c>
      <c r="C571" s="730">
        <v>44270</v>
      </c>
      <c r="D571" s="723" t="s">
        <v>2076</v>
      </c>
      <c r="E571" s="731">
        <v>49.715000000000003</v>
      </c>
      <c r="F571" s="731">
        <f t="shared" si="27"/>
        <v>49.715000000000003</v>
      </c>
      <c r="G571" s="731">
        <f t="shared" si="24"/>
        <v>0</v>
      </c>
      <c r="H571" s="471" t="s">
        <v>75</v>
      </c>
    </row>
    <row r="572" spans="1:8" ht="30.75" customHeight="1" x14ac:dyDescent="0.25">
      <c r="A572" s="471">
        <v>523</v>
      </c>
      <c r="B572" s="704" t="s">
        <v>3807</v>
      </c>
      <c r="C572" s="730">
        <v>44269</v>
      </c>
      <c r="D572" s="723" t="s">
        <v>2076</v>
      </c>
      <c r="E572" s="731">
        <v>50</v>
      </c>
      <c r="F572" s="731">
        <f t="shared" si="27"/>
        <v>50</v>
      </c>
      <c r="G572" s="731">
        <f t="shared" si="24"/>
        <v>0</v>
      </c>
      <c r="H572" s="471" t="s">
        <v>75</v>
      </c>
    </row>
    <row r="573" spans="1:8" ht="30.75" customHeight="1" x14ac:dyDescent="0.25">
      <c r="A573" s="471">
        <v>524</v>
      </c>
      <c r="B573" s="704" t="s">
        <v>3808</v>
      </c>
      <c r="C573" s="730">
        <v>44237</v>
      </c>
      <c r="D573" s="723" t="s">
        <v>2076</v>
      </c>
      <c r="E573" s="731">
        <v>75.271749999999997</v>
      </c>
      <c r="F573" s="731">
        <f t="shared" si="27"/>
        <v>75.271749999999997</v>
      </c>
      <c r="G573" s="731">
        <f t="shared" si="24"/>
        <v>0</v>
      </c>
      <c r="H573" s="471" t="s">
        <v>75</v>
      </c>
    </row>
    <row r="574" spans="1:8" ht="30.75" customHeight="1" x14ac:dyDescent="0.25">
      <c r="A574" s="471">
        <v>525</v>
      </c>
      <c r="B574" s="704" t="s">
        <v>3808</v>
      </c>
      <c r="C574" s="730">
        <v>44237</v>
      </c>
      <c r="D574" s="723" t="s">
        <v>2076</v>
      </c>
      <c r="E574" s="731">
        <v>75.271749999999997</v>
      </c>
      <c r="F574" s="731">
        <f t="shared" si="27"/>
        <v>75.271749999999997</v>
      </c>
      <c r="G574" s="731">
        <f t="shared" si="24"/>
        <v>0</v>
      </c>
      <c r="H574" s="471" t="s">
        <v>75</v>
      </c>
    </row>
    <row r="575" spans="1:8" ht="30.75" customHeight="1" x14ac:dyDescent="0.25">
      <c r="A575" s="471">
        <v>526</v>
      </c>
      <c r="B575" s="704" t="s">
        <v>3808</v>
      </c>
      <c r="C575" s="730">
        <v>44237</v>
      </c>
      <c r="D575" s="723" t="s">
        <v>2076</v>
      </c>
      <c r="E575" s="731">
        <v>75.271749999999997</v>
      </c>
      <c r="F575" s="731">
        <f t="shared" si="27"/>
        <v>75.271749999999997</v>
      </c>
      <c r="G575" s="731">
        <f t="shared" si="24"/>
        <v>0</v>
      </c>
      <c r="H575" s="471" t="s">
        <v>75</v>
      </c>
    </row>
    <row r="576" spans="1:8" ht="30.75" customHeight="1" x14ac:dyDescent="0.25">
      <c r="A576" s="471">
        <v>527</v>
      </c>
      <c r="B576" s="704" t="s">
        <v>3808</v>
      </c>
      <c r="C576" s="730">
        <v>44237</v>
      </c>
      <c r="D576" s="723" t="s">
        <v>2076</v>
      </c>
      <c r="E576" s="731">
        <v>75.271749999999997</v>
      </c>
      <c r="F576" s="731">
        <f t="shared" si="27"/>
        <v>75.271749999999997</v>
      </c>
      <c r="G576" s="731">
        <f t="shared" ref="G576:G577" si="28">E576-F576</f>
        <v>0</v>
      </c>
      <c r="H576" s="471" t="s">
        <v>75</v>
      </c>
    </row>
    <row r="577" spans="1:8" ht="30.75" customHeight="1" x14ac:dyDescent="0.25">
      <c r="A577" s="471">
        <v>528</v>
      </c>
      <c r="B577" s="704" t="s">
        <v>3808</v>
      </c>
      <c r="C577" s="730">
        <v>44237</v>
      </c>
      <c r="D577" s="723" t="s">
        <v>2076</v>
      </c>
      <c r="E577" s="731">
        <v>75.271749999999997</v>
      </c>
      <c r="F577" s="731">
        <f t="shared" si="27"/>
        <v>75.271749999999997</v>
      </c>
      <c r="G577" s="731">
        <f t="shared" si="28"/>
        <v>0</v>
      </c>
      <c r="H577" s="471" t="s">
        <v>75</v>
      </c>
    </row>
    <row r="578" spans="1:8" ht="30.75" customHeight="1" x14ac:dyDescent="0.25">
      <c r="A578" s="471">
        <v>529</v>
      </c>
      <c r="B578" s="704" t="s">
        <v>3808</v>
      </c>
      <c r="C578" s="730">
        <v>44237</v>
      </c>
      <c r="D578" s="723" t="s">
        <v>2076</v>
      </c>
      <c r="E578" s="731">
        <v>75.271749999999997</v>
      </c>
      <c r="F578" s="731">
        <f t="shared" si="27"/>
        <v>75.271749999999997</v>
      </c>
      <c r="G578" s="731">
        <f t="shared" ref="G578:G586" si="29">E578-F578</f>
        <v>0</v>
      </c>
      <c r="H578" s="471" t="s">
        <v>75</v>
      </c>
    </row>
    <row r="579" spans="1:8" ht="30.75" customHeight="1" x14ac:dyDescent="0.25">
      <c r="A579" s="471">
        <v>530</v>
      </c>
      <c r="B579" s="704" t="s">
        <v>3808</v>
      </c>
      <c r="C579" s="730">
        <v>44237</v>
      </c>
      <c r="D579" s="723" t="s">
        <v>2076</v>
      </c>
      <c r="E579" s="731">
        <v>75.271749999999997</v>
      </c>
      <c r="F579" s="731">
        <f t="shared" si="27"/>
        <v>75.271749999999997</v>
      </c>
      <c r="G579" s="731">
        <f t="shared" si="29"/>
        <v>0</v>
      </c>
      <c r="H579" s="471" t="s">
        <v>75</v>
      </c>
    </row>
    <row r="580" spans="1:8" ht="30.75" customHeight="1" x14ac:dyDescent="0.25">
      <c r="A580" s="471">
        <v>531</v>
      </c>
      <c r="B580" s="704" t="s">
        <v>3808</v>
      </c>
      <c r="C580" s="730">
        <v>44237</v>
      </c>
      <c r="D580" s="723" t="s">
        <v>2076</v>
      </c>
      <c r="E580" s="731">
        <v>75.271749999999997</v>
      </c>
      <c r="F580" s="731">
        <f t="shared" si="27"/>
        <v>75.271749999999997</v>
      </c>
      <c r="G580" s="731">
        <f t="shared" si="29"/>
        <v>0</v>
      </c>
      <c r="H580" s="471" t="s">
        <v>75</v>
      </c>
    </row>
    <row r="581" spans="1:8" ht="30.75" customHeight="1" x14ac:dyDescent="0.25">
      <c r="A581" s="471">
        <v>532</v>
      </c>
      <c r="B581" s="704" t="s">
        <v>3808</v>
      </c>
      <c r="C581" s="730">
        <v>44237</v>
      </c>
      <c r="D581" s="723" t="s">
        <v>2076</v>
      </c>
      <c r="E581" s="731">
        <v>75.271749999999997</v>
      </c>
      <c r="F581" s="731">
        <f t="shared" si="27"/>
        <v>75.271749999999997</v>
      </c>
      <c r="G581" s="731">
        <f t="shared" si="29"/>
        <v>0</v>
      </c>
      <c r="H581" s="471" t="s">
        <v>75</v>
      </c>
    </row>
    <row r="582" spans="1:8" ht="30.75" customHeight="1" x14ac:dyDescent="0.25">
      <c r="A582" s="471">
        <v>533</v>
      </c>
      <c r="B582" s="704" t="s">
        <v>3808</v>
      </c>
      <c r="C582" s="730">
        <v>44237</v>
      </c>
      <c r="D582" s="723" t="s">
        <v>2076</v>
      </c>
      <c r="E582" s="731">
        <v>75.271749999999997</v>
      </c>
      <c r="F582" s="731">
        <f t="shared" si="27"/>
        <v>75.271749999999997</v>
      </c>
      <c r="G582" s="731">
        <f t="shared" si="29"/>
        <v>0</v>
      </c>
      <c r="H582" s="471" t="s">
        <v>75</v>
      </c>
    </row>
    <row r="583" spans="1:8" ht="30.75" customHeight="1" x14ac:dyDescent="0.25">
      <c r="A583" s="471">
        <v>534</v>
      </c>
      <c r="B583" s="704" t="s">
        <v>3808</v>
      </c>
      <c r="C583" s="730">
        <v>44237</v>
      </c>
      <c r="D583" s="723" t="s">
        <v>2076</v>
      </c>
      <c r="E583" s="731">
        <v>75.271749999999997</v>
      </c>
      <c r="F583" s="731">
        <f t="shared" si="27"/>
        <v>75.271749999999997</v>
      </c>
      <c r="G583" s="731">
        <f t="shared" si="29"/>
        <v>0</v>
      </c>
      <c r="H583" s="471" t="s">
        <v>75</v>
      </c>
    </row>
    <row r="584" spans="1:8" ht="30.75" customHeight="1" x14ac:dyDescent="0.25">
      <c r="A584" s="471">
        <v>535</v>
      </c>
      <c r="B584" s="704" t="s">
        <v>3808</v>
      </c>
      <c r="C584" s="730">
        <v>44237</v>
      </c>
      <c r="D584" s="723" t="s">
        <v>2076</v>
      </c>
      <c r="E584" s="731">
        <v>75.271749999999997</v>
      </c>
      <c r="F584" s="731">
        <f t="shared" si="27"/>
        <v>75.271749999999997</v>
      </c>
      <c r="G584" s="731">
        <f t="shared" si="29"/>
        <v>0</v>
      </c>
      <c r="H584" s="471" t="s">
        <v>75</v>
      </c>
    </row>
    <row r="585" spans="1:8" ht="30.75" customHeight="1" x14ac:dyDescent="0.25">
      <c r="A585" s="471">
        <v>536</v>
      </c>
      <c r="B585" s="704" t="s">
        <v>3808</v>
      </c>
      <c r="C585" s="730">
        <v>44237</v>
      </c>
      <c r="D585" s="723" t="s">
        <v>2076</v>
      </c>
      <c r="E585" s="731">
        <v>75.271749999999997</v>
      </c>
      <c r="F585" s="731">
        <f t="shared" si="27"/>
        <v>75.271749999999997</v>
      </c>
      <c r="G585" s="731">
        <f t="shared" si="29"/>
        <v>0</v>
      </c>
      <c r="H585" s="471" t="s">
        <v>75</v>
      </c>
    </row>
    <row r="586" spans="1:8" ht="30.75" customHeight="1" x14ac:dyDescent="0.25">
      <c r="A586" s="471">
        <v>537</v>
      </c>
      <c r="B586" s="704" t="s">
        <v>3810</v>
      </c>
      <c r="C586" s="730">
        <v>44207</v>
      </c>
      <c r="D586" s="723" t="s">
        <v>2076</v>
      </c>
      <c r="E586" s="731">
        <v>46.609499999999997</v>
      </c>
      <c r="F586" s="731">
        <f t="shared" si="27"/>
        <v>46.609499999999997</v>
      </c>
      <c r="G586" s="731">
        <f t="shared" si="29"/>
        <v>0</v>
      </c>
      <c r="H586" s="471" t="s">
        <v>75</v>
      </c>
    </row>
    <row r="587" spans="1:8" x14ac:dyDescent="0.25">
      <c r="A587" s="471"/>
      <c r="B587" s="718" t="s">
        <v>24</v>
      </c>
      <c r="C587" s="719"/>
      <c r="D587" s="719"/>
      <c r="E587" s="708">
        <f>SUM(E50:E586)</f>
        <v>42154.052670000339</v>
      </c>
      <c r="F587" s="708">
        <f t="shared" ref="F587:G587" si="30">SUM(F50:F586)</f>
        <v>37972.508670000032</v>
      </c>
      <c r="G587" s="708">
        <f t="shared" si="30"/>
        <v>4181.5439999999999</v>
      </c>
      <c r="H587" s="719"/>
    </row>
    <row r="588" spans="1:8" x14ac:dyDescent="0.25">
      <c r="A588" s="1053" t="s">
        <v>31</v>
      </c>
      <c r="B588" s="1054"/>
      <c r="C588" s="1054"/>
      <c r="D588" s="1054"/>
      <c r="E588" s="1054"/>
      <c r="F588" s="1054"/>
      <c r="G588" s="1054"/>
      <c r="H588" s="1054"/>
    </row>
    <row r="589" spans="1:8" ht="17.25" customHeight="1" x14ac:dyDescent="0.25">
      <c r="A589" s="960" t="s">
        <v>2448</v>
      </c>
      <c r="B589" s="960"/>
      <c r="C589" s="960"/>
      <c r="D589" s="960"/>
      <c r="E589" s="960"/>
      <c r="F589" s="960"/>
      <c r="G589" s="960"/>
      <c r="H589" s="960"/>
    </row>
    <row r="590" spans="1:8" x14ac:dyDescent="0.25">
      <c r="A590" s="723" t="s">
        <v>26</v>
      </c>
      <c r="B590" s="726" t="s">
        <v>26</v>
      </c>
      <c r="C590" s="723" t="s">
        <v>26</v>
      </c>
      <c r="D590" s="723" t="s">
        <v>26</v>
      </c>
      <c r="E590" s="727" t="s">
        <v>26</v>
      </c>
      <c r="F590" s="727" t="s">
        <v>26</v>
      </c>
      <c r="G590" s="727" t="s">
        <v>26</v>
      </c>
      <c r="H590" s="723" t="s">
        <v>26</v>
      </c>
    </row>
    <row r="591" spans="1:8" ht="15" customHeight="1" x14ac:dyDescent="0.25">
      <c r="A591" s="1055" t="s">
        <v>249</v>
      </c>
      <c r="B591" s="1056"/>
      <c r="C591" s="1056"/>
      <c r="D591" s="1056"/>
      <c r="E591" s="1056"/>
      <c r="F591" s="1056"/>
      <c r="G591" s="1056"/>
      <c r="H591" s="1056"/>
    </row>
    <row r="592" spans="1:8" ht="30" x14ac:dyDescent="0.25">
      <c r="A592" s="723">
        <v>1</v>
      </c>
      <c r="B592" s="726" t="s">
        <v>1743</v>
      </c>
      <c r="C592" s="723" t="s">
        <v>376</v>
      </c>
      <c r="D592" s="723" t="s">
        <v>377</v>
      </c>
      <c r="E592" s="727">
        <v>94.5</v>
      </c>
      <c r="F592" s="727">
        <v>94.5</v>
      </c>
      <c r="G592" s="705">
        <f>E592-F592</f>
        <v>0</v>
      </c>
      <c r="H592" s="471" t="s">
        <v>75</v>
      </c>
    </row>
    <row r="593" spans="1:9" ht="30" x14ac:dyDescent="0.25">
      <c r="A593" s="723">
        <v>2</v>
      </c>
      <c r="B593" s="726" t="s">
        <v>3822</v>
      </c>
      <c r="C593" s="492">
        <v>44550</v>
      </c>
      <c r="D593" s="723" t="s">
        <v>3823</v>
      </c>
      <c r="E593" s="727">
        <v>275</v>
      </c>
      <c r="F593" s="727">
        <v>0</v>
      </c>
      <c r="G593" s="705">
        <v>275</v>
      </c>
      <c r="H593" s="471" t="s">
        <v>75</v>
      </c>
    </row>
    <row r="594" spans="1:9" ht="30" x14ac:dyDescent="0.25">
      <c r="A594" s="723">
        <v>3</v>
      </c>
      <c r="B594" s="726" t="s">
        <v>2304</v>
      </c>
      <c r="C594" s="723" t="s">
        <v>2303</v>
      </c>
      <c r="D594" s="723" t="s">
        <v>378</v>
      </c>
      <c r="E594" s="727">
        <v>283.2</v>
      </c>
      <c r="F594" s="727">
        <v>283.2</v>
      </c>
      <c r="G594" s="705">
        <f>E594-F594</f>
        <v>0</v>
      </c>
      <c r="H594" s="471" t="s">
        <v>75</v>
      </c>
      <c r="I594" s="732"/>
    </row>
    <row r="595" spans="1:9" x14ac:dyDescent="0.25">
      <c r="A595" s="723"/>
      <c r="B595" s="718" t="s">
        <v>24</v>
      </c>
      <c r="C595" s="723"/>
      <c r="D595" s="723"/>
      <c r="E595" s="709">
        <f>SUM(E592:E594)</f>
        <v>652.70000000000005</v>
      </c>
      <c r="F595" s="709">
        <f t="shared" ref="F595:G595" si="31">SUM(F592:F594)</f>
        <v>377.7</v>
      </c>
      <c r="G595" s="709">
        <f t="shared" si="31"/>
        <v>275</v>
      </c>
      <c r="H595" s="723"/>
    </row>
    <row r="596" spans="1:9" ht="15" customHeight="1" x14ac:dyDescent="0.25">
      <c r="A596" s="956" t="s">
        <v>32</v>
      </c>
      <c r="B596" s="957"/>
      <c r="C596" s="957"/>
      <c r="D596" s="957"/>
      <c r="E596" s="957"/>
      <c r="F596" s="957"/>
      <c r="G596" s="957"/>
      <c r="H596" s="958"/>
    </row>
    <row r="597" spans="1:9" ht="30" x14ac:dyDescent="0.25">
      <c r="A597" s="723">
        <v>1</v>
      </c>
      <c r="B597" s="726" t="s">
        <v>2865</v>
      </c>
      <c r="C597" s="492">
        <v>43966</v>
      </c>
      <c r="D597" s="723" t="s">
        <v>2866</v>
      </c>
      <c r="E597" s="727">
        <v>67.400000000000006</v>
      </c>
      <c r="F597" s="727">
        <f>E597</f>
        <v>67.400000000000006</v>
      </c>
      <c r="G597" s="727">
        <v>0</v>
      </c>
      <c r="H597" s="723" t="s">
        <v>75</v>
      </c>
    </row>
    <row r="598" spans="1:9" ht="30" x14ac:dyDescent="0.25">
      <c r="A598" s="790">
        <v>2</v>
      </c>
      <c r="B598" s="726" t="s">
        <v>2867</v>
      </c>
      <c r="C598" s="492">
        <v>43966</v>
      </c>
      <c r="D598" s="723" t="s">
        <v>2866</v>
      </c>
      <c r="E598" s="727">
        <v>93.2</v>
      </c>
      <c r="F598" s="727">
        <f t="shared" ref="F598:F599" si="32">E598</f>
        <v>93.2</v>
      </c>
      <c r="G598" s="727">
        <v>0</v>
      </c>
      <c r="H598" s="723" t="s">
        <v>75</v>
      </c>
    </row>
    <row r="599" spans="1:9" ht="30" x14ac:dyDescent="0.25">
      <c r="A599" s="790">
        <v>3</v>
      </c>
      <c r="B599" s="726" t="s">
        <v>2867</v>
      </c>
      <c r="C599" s="492">
        <v>43966</v>
      </c>
      <c r="D599" s="723" t="s">
        <v>2866</v>
      </c>
      <c r="E599" s="727">
        <v>93.2</v>
      </c>
      <c r="F599" s="727">
        <f t="shared" si="32"/>
        <v>93.2</v>
      </c>
      <c r="G599" s="727">
        <v>0</v>
      </c>
      <c r="H599" s="723" t="s">
        <v>75</v>
      </c>
    </row>
    <row r="600" spans="1:9" ht="30" x14ac:dyDescent="0.25">
      <c r="A600" s="790">
        <v>4</v>
      </c>
      <c r="B600" s="726" t="s">
        <v>2309</v>
      </c>
      <c r="C600" s="492">
        <v>43200</v>
      </c>
      <c r="D600" s="723" t="s">
        <v>2310</v>
      </c>
      <c r="E600" s="727">
        <v>70.5</v>
      </c>
      <c r="F600" s="727">
        <v>25.3</v>
      </c>
      <c r="G600" s="727">
        <f>E600-F600</f>
        <v>45.2</v>
      </c>
      <c r="H600" s="723" t="s">
        <v>75</v>
      </c>
    </row>
    <row r="601" spans="1:9" ht="30" x14ac:dyDescent="0.25">
      <c r="A601" s="790">
        <v>5</v>
      </c>
      <c r="B601" s="726" t="s">
        <v>2868</v>
      </c>
      <c r="C601" s="492">
        <v>43966</v>
      </c>
      <c r="D601" s="723" t="s">
        <v>2866</v>
      </c>
      <c r="E601" s="705">
        <v>78.099999999999994</v>
      </c>
      <c r="F601" s="705">
        <v>78.099999999999994</v>
      </c>
      <c r="G601" s="705">
        <v>0</v>
      </c>
      <c r="H601" s="723" t="s">
        <v>75</v>
      </c>
    </row>
    <row r="602" spans="1:9" ht="30" x14ac:dyDescent="0.25">
      <c r="A602" s="790">
        <v>6</v>
      </c>
      <c r="B602" s="726" t="s">
        <v>2869</v>
      </c>
      <c r="C602" s="492">
        <v>43966</v>
      </c>
      <c r="D602" s="723" t="s">
        <v>2866</v>
      </c>
      <c r="E602" s="705">
        <v>131.4</v>
      </c>
      <c r="F602" s="705">
        <v>131.4</v>
      </c>
      <c r="G602" s="705">
        <f>E602-F602</f>
        <v>0</v>
      </c>
      <c r="H602" s="723" t="s">
        <v>75</v>
      </c>
    </row>
    <row r="603" spans="1:9" ht="30" x14ac:dyDescent="0.25">
      <c r="A603" s="790">
        <v>7</v>
      </c>
      <c r="B603" s="726" t="s">
        <v>2311</v>
      </c>
      <c r="C603" s="492">
        <v>43214</v>
      </c>
      <c r="D603" s="723" t="s">
        <v>2952</v>
      </c>
      <c r="E603" s="705">
        <v>182.4</v>
      </c>
      <c r="F603" s="705">
        <v>65.400000000000006</v>
      </c>
      <c r="G603" s="705">
        <f t="shared" ref="G603:G609" si="33">E603-F603</f>
        <v>117</v>
      </c>
      <c r="H603" s="723" t="s">
        <v>75</v>
      </c>
    </row>
    <row r="604" spans="1:9" ht="30" x14ac:dyDescent="0.25">
      <c r="A604" s="790">
        <v>8</v>
      </c>
      <c r="B604" s="726" t="s">
        <v>3615</v>
      </c>
      <c r="C604" s="492">
        <v>44552</v>
      </c>
      <c r="D604" s="723" t="s">
        <v>3616</v>
      </c>
      <c r="E604" s="705">
        <v>114.7</v>
      </c>
      <c r="F604" s="705">
        <v>0</v>
      </c>
      <c r="G604" s="705">
        <f t="shared" si="33"/>
        <v>114.7</v>
      </c>
      <c r="H604" s="723"/>
    </row>
    <row r="605" spans="1:9" ht="30" x14ac:dyDescent="0.25">
      <c r="A605" s="790">
        <v>9</v>
      </c>
      <c r="B605" s="726" t="s">
        <v>2870</v>
      </c>
      <c r="C605" s="492">
        <v>43966</v>
      </c>
      <c r="D605" s="723" t="s">
        <v>2866</v>
      </c>
      <c r="E605" s="705">
        <v>237.5</v>
      </c>
      <c r="F605" s="705">
        <v>178.1</v>
      </c>
      <c r="G605" s="705">
        <f t="shared" si="33"/>
        <v>59.400000000000006</v>
      </c>
      <c r="H605" s="723" t="s">
        <v>75</v>
      </c>
    </row>
    <row r="606" spans="1:9" ht="30" x14ac:dyDescent="0.25">
      <c r="A606" s="790">
        <v>10</v>
      </c>
      <c r="B606" s="726" t="s">
        <v>2870</v>
      </c>
      <c r="C606" s="492">
        <v>43966</v>
      </c>
      <c r="D606" s="723" t="s">
        <v>2866</v>
      </c>
      <c r="E606" s="705">
        <v>237.5</v>
      </c>
      <c r="F606" s="705">
        <v>178.1</v>
      </c>
      <c r="G606" s="705">
        <f t="shared" si="33"/>
        <v>59.400000000000006</v>
      </c>
      <c r="H606" s="723" t="s">
        <v>75</v>
      </c>
    </row>
    <row r="607" spans="1:9" ht="30" x14ac:dyDescent="0.25">
      <c r="A607" s="790">
        <v>11</v>
      </c>
      <c r="B607" s="726" t="s">
        <v>2870</v>
      </c>
      <c r="C607" s="492">
        <v>43966</v>
      </c>
      <c r="D607" s="723" t="s">
        <v>2866</v>
      </c>
      <c r="E607" s="705">
        <v>237.5</v>
      </c>
      <c r="F607" s="705">
        <v>178.1</v>
      </c>
      <c r="G607" s="705">
        <f t="shared" si="33"/>
        <v>59.400000000000006</v>
      </c>
      <c r="H607" s="723" t="s">
        <v>75</v>
      </c>
    </row>
    <row r="608" spans="1:9" ht="30" x14ac:dyDescent="0.25">
      <c r="A608" s="790">
        <v>12</v>
      </c>
      <c r="B608" s="726" t="s">
        <v>2589</v>
      </c>
      <c r="C608" s="492">
        <v>43200</v>
      </c>
      <c r="D608" s="723" t="s">
        <v>2310</v>
      </c>
      <c r="E608" s="727">
        <v>64.3</v>
      </c>
      <c r="F608" s="727">
        <v>23</v>
      </c>
      <c r="G608" s="705">
        <f t="shared" si="33"/>
        <v>41.3</v>
      </c>
      <c r="H608" s="723" t="s">
        <v>75</v>
      </c>
    </row>
    <row r="609" spans="1:9" ht="30" x14ac:dyDescent="0.25">
      <c r="A609" s="790">
        <v>13</v>
      </c>
      <c r="B609" s="726" t="s">
        <v>2315</v>
      </c>
      <c r="C609" s="492">
        <v>40999</v>
      </c>
      <c r="D609" s="723" t="s">
        <v>2316</v>
      </c>
      <c r="E609" s="727">
        <v>99.9</v>
      </c>
      <c r="F609" s="727">
        <f>E609</f>
        <v>99.9</v>
      </c>
      <c r="G609" s="705">
        <f t="shared" si="33"/>
        <v>0</v>
      </c>
      <c r="H609" s="723" t="s">
        <v>75</v>
      </c>
    </row>
    <row r="610" spans="1:9" ht="30" x14ac:dyDescent="0.25">
      <c r="A610" s="790">
        <v>14</v>
      </c>
      <c r="B610" s="726" t="s">
        <v>2312</v>
      </c>
      <c r="C610" s="492">
        <v>43172</v>
      </c>
      <c r="D610" s="723" t="s">
        <v>2313</v>
      </c>
      <c r="E610" s="727">
        <v>550</v>
      </c>
      <c r="F610" s="727">
        <v>288.10000000000002</v>
      </c>
      <c r="G610" s="727">
        <f>E610-F610</f>
        <v>261.89999999999998</v>
      </c>
      <c r="H610" s="723" t="s">
        <v>75</v>
      </c>
    </row>
    <row r="611" spans="1:9" ht="30" x14ac:dyDescent="0.25">
      <c r="A611" s="790">
        <v>15</v>
      </c>
      <c r="B611" s="726" t="s">
        <v>2314</v>
      </c>
      <c r="C611" s="492">
        <v>43200</v>
      </c>
      <c r="D611" s="723" t="s">
        <v>2310</v>
      </c>
      <c r="E611" s="727">
        <v>206.4</v>
      </c>
      <c r="F611" s="727">
        <v>105.7</v>
      </c>
      <c r="G611" s="727">
        <f t="shared" ref="G611:G613" si="34">E611-F611</f>
        <v>100.7</v>
      </c>
      <c r="H611" s="723" t="s">
        <v>75</v>
      </c>
    </row>
    <row r="612" spans="1:9" ht="30" x14ac:dyDescent="0.25">
      <c r="A612" s="790">
        <v>16</v>
      </c>
      <c r="B612" s="726" t="s">
        <v>2314</v>
      </c>
      <c r="C612" s="492">
        <v>43200</v>
      </c>
      <c r="D612" s="723" t="s">
        <v>2310</v>
      </c>
      <c r="E612" s="727">
        <v>206.4</v>
      </c>
      <c r="F612" s="727">
        <v>105.7</v>
      </c>
      <c r="G612" s="727">
        <f t="shared" si="34"/>
        <v>100.7</v>
      </c>
      <c r="H612" s="723" t="s">
        <v>75</v>
      </c>
    </row>
    <row r="613" spans="1:9" ht="30" x14ac:dyDescent="0.25">
      <c r="A613" s="790">
        <v>17</v>
      </c>
      <c r="B613" s="726" t="s">
        <v>2314</v>
      </c>
      <c r="C613" s="492">
        <v>43200</v>
      </c>
      <c r="D613" s="723" t="s">
        <v>2310</v>
      </c>
      <c r="E613" s="727">
        <v>206.4</v>
      </c>
      <c r="F613" s="727">
        <v>105.7</v>
      </c>
      <c r="G613" s="727">
        <f t="shared" si="34"/>
        <v>100.7</v>
      </c>
      <c r="H613" s="723" t="s">
        <v>75</v>
      </c>
    </row>
    <row r="614" spans="1:9" ht="30" x14ac:dyDescent="0.25">
      <c r="A614" s="790">
        <v>18</v>
      </c>
      <c r="B614" s="726" t="s">
        <v>2871</v>
      </c>
      <c r="C614" s="492">
        <v>43966</v>
      </c>
      <c r="D614" s="723" t="s">
        <v>2866</v>
      </c>
      <c r="E614" s="727">
        <v>123.9</v>
      </c>
      <c r="F614" s="727">
        <v>123.9</v>
      </c>
      <c r="G614" s="727">
        <f>E614-F614</f>
        <v>0</v>
      </c>
      <c r="H614" s="723" t="s">
        <v>75</v>
      </c>
      <c r="I614" s="500"/>
    </row>
    <row r="615" spans="1:9" ht="30" x14ac:dyDescent="0.25">
      <c r="A615" s="790">
        <v>19</v>
      </c>
      <c r="B615" s="726" t="s">
        <v>3617</v>
      </c>
      <c r="C615" s="492">
        <v>43966</v>
      </c>
      <c r="D615" s="723" t="s">
        <v>2866</v>
      </c>
      <c r="E615" s="727">
        <v>175.8</v>
      </c>
      <c r="F615" s="727">
        <v>175.8</v>
      </c>
      <c r="G615" s="727">
        <f>E615-F615</f>
        <v>0</v>
      </c>
      <c r="H615" s="723" t="s">
        <v>75</v>
      </c>
      <c r="I615" s="500"/>
    </row>
    <row r="616" spans="1:9" ht="45" x14ac:dyDescent="0.25">
      <c r="A616" s="790">
        <v>20</v>
      </c>
      <c r="B616" s="726" t="s">
        <v>2872</v>
      </c>
      <c r="C616" s="492">
        <v>43966</v>
      </c>
      <c r="D616" s="723" t="s">
        <v>2866</v>
      </c>
      <c r="E616" s="727">
        <v>342</v>
      </c>
      <c r="F616" s="727">
        <v>342</v>
      </c>
      <c r="G616" s="727">
        <f>E616-F616</f>
        <v>0</v>
      </c>
      <c r="H616" s="723" t="s">
        <v>75</v>
      </c>
      <c r="I616" s="500"/>
    </row>
    <row r="617" spans="1:9" ht="30" x14ac:dyDescent="0.25">
      <c r="A617" s="790">
        <v>21</v>
      </c>
      <c r="B617" s="726" t="s">
        <v>3618</v>
      </c>
      <c r="C617" s="492">
        <v>44552</v>
      </c>
      <c r="D617" s="723" t="s">
        <v>3619</v>
      </c>
      <c r="E617" s="727">
        <v>136</v>
      </c>
      <c r="F617" s="727">
        <v>0</v>
      </c>
      <c r="G617" s="727">
        <f>E617-F617</f>
        <v>136</v>
      </c>
      <c r="H617" s="723" t="s">
        <v>75</v>
      </c>
      <c r="I617" s="500"/>
    </row>
    <row r="618" spans="1:9" ht="30" x14ac:dyDescent="0.25">
      <c r="A618" s="790">
        <v>22</v>
      </c>
      <c r="B618" s="726" t="s">
        <v>2873</v>
      </c>
      <c r="C618" s="492">
        <v>43966</v>
      </c>
      <c r="D618" s="723" t="s">
        <v>2866</v>
      </c>
      <c r="E618" s="727">
        <v>117.8</v>
      </c>
      <c r="F618" s="727">
        <v>117.8</v>
      </c>
      <c r="G618" s="727">
        <f>E618-F618</f>
        <v>0</v>
      </c>
      <c r="H618" s="723" t="s">
        <v>75</v>
      </c>
      <c r="I618" s="500"/>
    </row>
    <row r="619" spans="1:9" s="500" customFormat="1" x14ac:dyDescent="0.25">
      <c r="A619" s="724" t="s">
        <v>26</v>
      </c>
      <c r="B619" s="718" t="s">
        <v>24</v>
      </c>
      <c r="C619" s="724" t="s">
        <v>26</v>
      </c>
      <c r="D619" s="724" t="s">
        <v>26</v>
      </c>
      <c r="E619" s="709">
        <f>SUM(E597:E618)</f>
        <v>3772.3000000000011</v>
      </c>
      <c r="F619" s="709">
        <f t="shared" ref="F619:G619" si="35">SUM(F597:F618)</f>
        <v>2575.9000000000005</v>
      </c>
      <c r="G619" s="709">
        <f t="shared" si="35"/>
        <v>1196.4000000000001</v>
      </c>
      <c r="H619" s="724" t="s">
        <v>26</v>
      </c>
      <c r="I619" s="208"/>
    </row>
    <row r="620" spans="1:9" ht="15" customHeight="1" x14ac:dyDescent="0.25">
      <c r="A620" s="956" t="s">
        <v>33</v>
      </c>
      <c r="B620" s="957"/>
      <c r="C620" s="957"/>
      <c r="D620" s="957"/>
      <c r="E620" s="957"/>
      <c r="F620" s="957"/>
      <c r="G620" s="957"/>
      <c r="H620" s="958"/>
      <c r="I620" s="500"/>
    </row>
    <row r="621" spans="1:9" x14ac:dyDescent="0.25">
      <c r="A621" s="723">
        <v>1</v>
      </c>
      <c r="B621" s="726" t="s">
        <v>2786</v>
      </c>
      <c r="C621" s="723" t="s">
        <v>2531</v>
      </c>
      <c r="D621" s="723" t="s">
        <v>2535</v>
      </c>
      <c r="E621" s="727">
        <v>67.400000000000006</v>
      </c>
      <c r="F621" s="727">
        <v>67.400000000000006</v>
      </c>
      <c r="G621" s="727">
        <f>E621-F621</f>
        <v>0</v>
      </c>
      <c r="H621" s="723" t="s">
        <v>75</v>
      </c>
      <c r="I621" s="500"/>
    </row>
    <row r="622" spans="1:9" x14ac:dyDescent="0.25">
      <c r="A622" s="723">
        <v>2</v>
      </c>
      <c r="B622" s="726" t="s">
        <v>2590</v>
      </c>
      <c r="C622" s="723" t="s">
        <v>2531</v>
      </c>
      <c r="D622" s="723" t="s">
        <v>2535</v>
      </c>
      <c r="E622" s="727">
        <v>77.3</v>
      </c>
      <c r="F622" s="727">
        <v>77.3</v>
      </c>
      <c r="G622" s="727">
        <f t="shared" ref="G622:G625" si="36">E622-F622</f>
        <v>0</v>
      </c>
      <c r="H622" s="723" t="s">
        <v>75</v>
      </c>
      <c r="I622" s="500"/>
    </row>
    <row r="623" spans="1:9" ht="30" x14ac:dyDescent="0.25">
      <c r="A623" s="723">
        <v>3</v>
      </c>
      <c r="B623" s="726" t="s">
        <v>2837</v>
      </c>
      <c r="C623" s="492">
        <v>43403</v>
      </c>
      <c r="D623" s="723" t="s">
        <v>2591</v>
      </c>
      <c r="E623" s="727">
        <v>85</v>
      </c>
      <c r="F623" s="727">
        <v>85</v>
      </c>
      <c r="G623" s="727">
        <f t="shared" si="36"/>
        <v>0</v>
      </c>
      <c r="H623" s="723" t="s">
        <v>75</v>
      </c>
      <c r="I623" s="500"/>
    </row>
    <row r="624" spans="1:9" ht="30" x14ac:dyDescent="0.25">
      <c r="A624" s="723">
        <v>4</v>
      </c>
      <c r="B624" s="726" t="s">
        <v>3618</v>
      </c>
      <c r="C624" s="492">
        <v>44552</v>
      </c>
      <c r="D624" s="723" t="s">
        <v>3620</v>
      </c>
      <c r="E624" s="727">
        <v>137</v>
      </c>
      <c r="F624" s="727">
        <v>0</v>
      </c>
      <c r="G624" s="727">
        <v>137</v>
      </c>
      <c r="H624" s="723" t="s">
        <v>75</v>
      </c>
      <c r="I624" s="500"/>
    </row>
    <row r="625" spans="1:12" ht="30" x14ac:dyDescent="0.25">
      <c r="A625" s="723">
        <v>5</v>
      </c>
      <c r="B625" s="726" t="s">
        <v>2838</v>
      </c>
      <c r="C625" s="733">
        <v>43003</v>
      </c>
      <c r="D625" s="723" t="s">
        <v>2592</v>
      </c>
      <c r="E625" s="727">
        <v>82.1</v>
      </c>
      <c r="F625" s="727">
        <v>17.899999999999999</v>
      </c>
      <c r="G625" s="727">
        <f t="shared" si="36"/>
        <v>64.199999999999989</v>
      </c>
      <c r="H625" s="723" t="s">
        <v>75</v>
      </c>
      <c r="I625" s="500"/>
    </row>
    <row r="626" spans="1:12" s="500" customFormat="1" x14ac:dyDescent="0.25">
      <c r="A626" s="723"/>
      <c r="B626" s="718" t="s">
        <v>24</v>
      </c>
      <c r="C626" s="723" t="s">
        <v>26</v>
      </c>
      <c r="D626" s="723" t="s">
        <v>26</v>
      </c>
      <c r="E626" s="709">
        <f>SUM(E621:E625)</f>
        <v>448.79999999999995</v>
      </c>
      <c r="F626" s="709">
        <f t="shared" ref="F626:G626" si="37">SUM(F621:F625)</f>
        <v>247.6</v>
      </c>
      <c r="G626" s="709">
        <f t="shared" si="37"/>
        <v>201.2</v>
      </c>
      <c r="H626" s="723" t="s">
        <v>26</v>
      </c>
      <c r="I626" s="208"/>
    </row>
    <row r="627" spans="1:12" ht="15" customHeight="1" x14ac:dyDescent="0.25">
      <c r="A627" s="956" t="s">
        <v>34</v>
      </c>
      <c r="B627" s="957"/>
      <c r="C627" s="957"/>
      <c r="D627" s="957"/>
      <c r="E627" s="957"/>
      <c r="F627" s="957"/>
      <c r="G627" s="957"/>
      <c r="H627" s="958"/>
    </row>
    <row r="628" spans="1:12" ht="30" x14ac:dyDescent="0.25">
      <c r="A628" s="723">
        <v>1</v>
      </c>
      <c r="B628" s="726" t="s">
        <v>2511</v>
      </c>
      <c r="C628" s="492">
        <v>43738</v>
      </c>
      <c r="D628" s="723" t="s">
        <v>2552</v>
      </c>
      <c r="E628" s="727">
        <v>55.3</v>
      </c>
      <c r="F628" s="727">
        <v>55.3</v>
      </c>
      <c r="G628" s="727">
        <v>0</v>
      </c>
      <c r="H628" s="723" t="s">
        <v>75</v>
      </c>
    </row>
    <row r="629" spans="1:12" ht="30" x14ac:dyDescent="0.25">
      <c r="A629" s="723">
        <v>2</v>
      </c>
      <c r="B629" s="734" t="s">
        <v>2822</v>
      </c>
      <c r="C629" s="735">
        <v>43809</v>
      </c>
      <c r="D629" s="721" t="s">
        <v>2593</v>
      </c>
      <c r="E629" s="736">
        <v>71</v>
      </c>
      <c r="F629" s="736">
        <v>71</v>
      </c>
      <c r="G629" s="736">
        <v>0</v>
      </c>
      <c r="H629" s="723" t="s">
        <v>75</v>
      </c>
      <c r="I629" s="472"/>
      <c r="J629" s="472"/>
      <c r="K629" s="472"/>
      <c r="L629" s="472"/>
    </row>
    <row r="630" spans="1:12" s="737" customFormat="1" ht="30" x14ac:dyDescent="0.25">
      <c r="A630" s="723">
        <v>3</v>
      </c>
      <c r="B630" s="726" t="s">
        <v>2512</v>
      </c>
      <c r="C630" s="492">
        <v>43825</v>
      </c>
      <c r="D630" s="723" t="s">
        <v>2593</v>
      </c>
      <c r="E630" s="727">
        <v>56.5</v>
      </c>
      <c r="F630" s="727">
        <v>56.5</v>
      </c>
      <c r="G630" s="727">
        <v>0</v>
      </c>
      <c r="H630" s="723" t="s">
        <v>75</v>
      </c>
    </row>
    <row r="631" spans="1:12" s="563" customFormat="1" ht="30.75" customHeight="1" x14ac:dyDescent="0.25">
      <c r="A631" s="723">
        <v>4</v>
      </c>
      <c r="B631" s="726" t="s">
        <v>2513</v>
      </c>
      <c r="C631" s="492">
        <v>43809</v>
      </c>
      <c r="D631" s="723" t="s">
        <v>2593</v>
      </c>
      <c r="E631" s="727">
        <v>68.2</v>
      </c>
      <c r="F631" s="727">
        <v>68.2</v>
      </c>
      <c r="G631" s="727">
        <v>0</v>
      </c>
      <c r="H631" s="723" t="s">
        <v>75</v>
      </c>
    </row>
    <row r="632" spans="1:12" s="563" customFormat="1" ht="30" x14ac:dyDescent="0.25">
      <c r="A632" s="723">
        <v>5</v>
      </c>
      <c r="B632" s="726" t="s">
        <v>2514</v>
      </c>
      <c r="C632" s="492">
        <v>43825</v>
      </c>
      <c r="D632" s="723" t="s">
        <v>2593</v>
      </c>
      <c r="E632" s="727">
        <v>68.2</v>
      </c>
      <c r="F632" s="727">
        <v>68.2</v>
      </c>
      <c r="G632" s="727">
        <v>0</v>
      </c>
      <c r="H632" s="723" t="s">
        <v>75</v>
      </c>
    </row>
    <row r="633" spans="1:12" s="563" customFormat="1" ht="30" x14ac:dyDescent="0.25">
      <c r="A633" s="723">
        <v>6</v>
      </c>
      <c r="B633" s="726" t="s">
        <v>2515</v>
      </c>
      <c r="C633" s="492">
        <v>43647</v>
      </c>
      <c r="D633" s="723" t="s">
        <v>2594</v>
      </c>
      <c r="E633" s="727">
        <v>81</v>
      </c>
      <c r="F633" s="727">
        <v>81</v>
      </c>
      <c r="G633" s="727">
        <v>0</v>
      </c>
      <c r="H633" s="723" t="s">
        <v>75</v>
      </c>
    </row>
    <row r="634" spans="1:12" s="563" customFormat="1" ht="30" x14ac:dyDescent="0.25">
      <c r="A634" s="723">
        <v>7</v>
      </c>
      <c r="B634" s="726" t="s">
        <v>2515</v>
      </c>
      <c r="C634" s="492">
        <v>43647</v>
      </c>
      <c r="D634" s="723" t="s">
        <v>2594</v>
      </c>
      <c r="E634" s="727">
        <v>81</v>
      </c>
      <c r="F634" s="727">
        <v>81</v>
      </c>
      <c r="G634" s="727">
        <v>0</v>
      </c>
      <c r="H634" s="723" t="s">
        <v>75</v>
      </c>
    </row>
    <row r="635" spans="1:12" s="563" customFormat="1" ht="30" x14ac:dyDescent="0.25">
      <c r="A635" s="723">
        <v>8</v>
      </c>
      <c r="B635" s="726" t="s">
        <v>2516</v>
      </c>
      <c r="C635" s="492">
        <v>43647</v>
      </c>
      <c r="D635" s="723" t="s">
        <v>2594</v>
      </c>
      <c r="E635" s="727">
        <v>81</v>
      </c>
      <c r="F635" s="727">
        <v>81</v>
      </c>
      <c r="G635" s="727">
        <v>0</v>
      </c>
      <c r="H635" s="723" t="s">
        <v>75</v>
      </c>
    </row>
    <row r="636" spans="1:12" s="563" customFormat="1" ht="30" x14ac:dyDescent="0.25">
      <c r="A636" s="723">
        <v>9</v>
      </c>
      <c r="B636" s="726" t="s">
        <v>2516</v>
      </c>
      <c r="C636" s="492">
        <v>43647</v>
      </c>
      <c r="D636" s="723" t="s">
        <v>2594</v>
      </c>
      <c r="E636" s="727">
        <v>81</v>
      </c>
      <c r="F636" s="727">
        <v>81</v>
      </c>
      <c r="G636" s="727">
        <v>0</v>
      </c>
      <c r="H636" s="723" t="s">
        <v>75</v>
      </c>
    </row>
    <row r="637" spans="1:12" ht="30" x14ac:dyDescent="0.25">
      <c r="A637" s="723">
        <v>10</v>
      </c>
      <c r="B637" s="697" t="s">
        <v>2823</v>
      </c>
      <c r="C637" s="738">
        <v>44187</v>
      </c>
      <c r="D637" s="723" t="s">
        <v>2824</v>
      </c>
      <c r="E637" s="705">
        <v>56.3</v>
      </c>
      <c r="F637" s="705">
        <v>56.3</v>
      </c>
      <c r="G637" s="705">
        <f>E637-F637</f>
        <v>0</v>
      </c>
      <c r="H637" s="471" t="s">
        <v>75</v>
      </c>
    </row>
    <row r="638" spans="1:12" s="563" customFormat="1" ht="30" x14ac:dyDescent="0.25">
      <c r="A638" s="723">
        <v>11</v>
      </c>
      <c r="B638" s="726" t="s">
        <v>2825</v>
      </c>
      <c r="C638" s="492">
        <v>44195</v>
      </c>
      <c r="D638" s="723" t="s">
        <v>2826</v>
      </c>
      <c r="E638" s="727">
        <v>66.2</v>
      </c>
      <c r="F638" s="727">
        <v>66.2</v>
      </c>
      <c r="G638" s="705">
        <f>E638-F638</f>
        <v>0</v>
      </c>
      <c r="H638" s="471" t="s">
        <v>75</v>
      </c>
    </row>
    <row r="639" spans="1:12" ht="30" x14ac:dyDescent="0.25">
      <c r="A639" s="723">
        <v>12</v>
      </c>
      <c r="B639" s="726" t="s">
        <v>2517</v>
      </c>
      <c r="C639" s="738">
        <v>43825</v>
      </c>
      <c r="D639" s="723" t="s">
        <v>2595</v>
      </c>
      <c r="E639" s="727">
        <v>60</v>
      </c>
      <c r="F639" s="727">
        <v>60</v>
      </c>
      <c r="G639" s="727">
        <f t="shared" ref="G639" si="38">E639-F639</f>
        <v>0</v>
      </c>
      <c r="H639" s="723" t="s">
        <v>75</v>
      </c>
      <c r="I639" s="472"/>
    </row>
    <row r="640" spans="1:12" ht="30" x14ac:dyDescent="0.25">
      <c r="A640" s="723">
        <v>13</v>
      </c>
      <c r="B640" s="726" t="s">
        <v>2518</v>
      </c>
      <c r="C640" s="492">
        <v>43809</v>
      </c>
      <c r="D640" s="723" t="s">
        <v>2827</v>
      </c>
      <c r="E640" s="727">
        <v>60</v>
      </c>
      <c r="F640" s="727">
        <v>60</v>
      </c>
      <c r="G640" s="727">
        <v>0</v>
      </c>
      <c r="H640" s="723" t="s">
        <v>75</v>
      </c>
      <c r="I640" s="472"/>
    </row>
    <row r="641" spans="1:9" ht="30" x14ac:dyDescent="0.25">
      <c r="A641" s="723">
        <v>14</v>
      </c>
      <c r="B641" s="726" t="s">
        <v>2596</v>
      </c>
      <c r="C641" s="738">
        <v>43829</v>
      </c>
      <c r="D641" s="723" t="str">
        <f>D640</f>
        <v>распоряжение №1707 от 30.12.2019</v>
      </c>
      <c r="E641" s="727">
        <v>54.3</v>
      </c>
      <c r="F641" s="727">
        <v>54.3</v>
      </c>
      <c r="G641" s="727">
        <f t="shared" ref="G641:G647" si="39">E641-F641</f>
        <v>0</v>
      </c>
      <c r="H641" s="723" t="s">
        <v>75</v>
      </c>
      <c r="I641" s="472"/>
    </row>
    <row r="642" spans="1:9" ht="30" x14ac:dyDescent="0.25">
      <c r="A642" s="723">
        <v>15</v>
      </c>
      <c r="B642" s="726" t="s">
        <v>2536</v>
      </c>
      <c r="C642" s="492">
        <v>43829</v>
      </c>
      <c r="D642" s="723" t="s">
        <v>2537</v>
      </c>
      <c r="E642" s="727">
        <v>98.9</v>
      </c>
      <c r="F642" s="727">
        <v>98.9</v>
      </c>
      <c r="G642" s="727">
        <f t="shared" si="39"/>
        <v>0</v>
      </c>
      <c r="H642" s="723" t="s">
        <v>75</v>
      </c>
      <c r="I642" s="472"/>
    </row>
    <row r="643" spans="1:9" ht="30" x14ac:dyDescent="0.25">
      <c r="A643" s="723">
        <v>16</v>
      </c>
      <c r="B643" s="726" t="s">
        <v>2953</v>
      </c>
      <c r="C643" s="492">
        <v>43830</v>
      </c>
      <c r="D643" s="723" t="s">
        <v>2537</v>
      </c>
      <c r="E643" s="727">
        <v>72.599999999999994</v>
      </c>
      <c r="F643" s="727">
        <f>E643</f>
        <v>72.599999999999994</v>
      </c>
      <c r="G643" s="727">
        <f t="shared" si="39"/>
        <v>0</v>
      </c>
      <c r="H643" s="723" t="s">
        <v>75</v>
      </c>
      <c r="I643" s="472"/>
    </row>
    <row r="644" spans="1:9" ht="30" x14ac:dyDescent="0.25">
      <c r="A644" s="723">
        <v>17</v>
      </c>
      <c r="B644" s="726" t="s">
        <v>2953</v>
      </c>
      <c r="C644" s="492">
        <v>43829</v>
      </c>
      <c r="D644" s="723" t="s">
        <v>2537</v>
      </c>
      <c r="E644" s="727">
        <v>72.599999999999994</v>
      </c>
      <c r="F644" s="727">
        <f t="shared" ref="F644:F655" si="40">E644</f>
        <v>72.599999999999994</v>
      </c>
      <c r="G644" s="727">
        <f t="shared" si="39"/>
        <v>0</v>
      </c>
      <c r="H644" s="723" t="s">
        <v>75</v>
      </c>
      <c r="I644" s="472"/>
    </row>
    <row r="645" spans="1:9" ht="30" x14ac:dyDescent="0.25">
      <c r="A645" s="723">
        <v>18</v>
      </c>
      <c r="B645" s="726" t="s">
        <v>2828</v>
      </c>
      <c r="C645" s="492">
        <v>43829</v>
      </c>
      <c r="D645" s="723" t="s">
        <v>2537</v>
      </c>
      <c r="E645" s="727">
        <v>99.9</v>
      </c>
      <c r="F645" s="727">
        <f t="shared" si="40"/>
        <v>99.9</v>
      </c>
      <c r="G645" s="727">
        <f t="shared" si="39"/>
        <v>0</v>
      </c>
      <c r="H645" s="723" t="s">
        <v>75</v>
      </c>
    </row>
    <row r="646" spans="1:9" ht="30" x14ac:dyDescent="0.25">
      <c r="A646" s="723">
        <v>19</v>
      </c>
      <c r="B646" s="726" t="s">
        <v>2829</v>
      </c>
      <c r="C646" s="492">
        <v>44187</v>
      </c>
      <c r="D646" s="723" t="s">
        <v>2830</v>
      </c>
      <c r="E646" s="727">
        <v>64.2</v>
      </c>
      <c r="F646" s="727">
        <f t="shared" si="40"/>
        <v>64.2</v>
      </c>
      <c r="G646" s="727">
        <v>0</v>
      </c>
      <c r="H646" s="723" t="s">
        <v>75</v>
      </c>
    </row>
    <row r="647" spans="1:9" ht="30" x14ac:dyDescent="0.25">
      <c r="A647" s="723">
        <v>20</v>
      </c>
      <c r="B647" s="697" t="s">
        <v>2954</v>
      </c>
      <c r="C647" s="492">
        <v>43829</v>
      </c>
      <c r="D647" s="723" t="s">
        <v>2537</v>
      </c>
      <c r="E647" s="705">
        <v>55.2</v>
      </c>
      <c r="F647" s="727">
        <f t="shared" si="40"/>
        <v>55.2</v>
      </c>
      <c r="G647" s="705">
        <f t="shared" si="39"/>
        <v>0</v>
      </c>
      <c r="H647" s="723" t="s">
        <v>75</v>
      </c>
    </row>
    <row r="648" spans="1:9" ht="30" x14ac:dyDescent="0.25">
      <c r="A648" s="723">
        <v>21</v>
      </c>
      <c r="B648" s="697" t="s">
        <v>2954</v>
      </c>
      <c r="C648" s="492">
        <v>43829</v>
      </c>
      <c r="D648" s="723" t="s">
        <v>2537</v>
      </c>
      <c r="E648" s="705">
        <v>50.5</v>
      </c>
      <c r="F648" s="727">
        <f t="shared" si="40"/>
        <v>50.5</v>
      </c>
      <c r="G648" s="705">
        <f t="shared" ref="G648:G651" si="41">E648-F648</f>
        <v>0</v>
      </c>
      <c r="H648" s="723" t="s">
        <v>75</v>
      </c>
    </row>
    <row r="649" spans="1:9" ht="30" x14ac:dyDescent="0.25">
      <c r="A649" s="723">
        <v>22</v>
      </c>
      <c r="B649" s="697" t="s">
        <v>2954</v>
      </c>
      <c r="C649" s="492">
        <v>43829</v>
      </c>
      <c r="D649" s="723" t="s">
        <v>2537</v>
      </c>
      <c r="E649" s="705">
        <v>54</v>
      </c>
      <c r="F649" s="727">
        <f t="shared" si="40"/>
        <v>54</v>
      </c>
      <c r="G649" s="705">
        <f t="shared" si="41"/>
        <v>0</v>
      </c>
      <c r="H649" s="723" t="s">
        <v>75</v>
      </c>
    </row>
    <row r="650" spans="1:9" ht="30" x14ac:dyDescent="0.25">
      <c r="A650" s="723">
        <v>23</v>
      </c>
      <c r="B650" s="697" t="s">
        <v>2954</v>
      </c>
      <c r="C650" s="492">
        <v>43829</v>
      </c>
      <c r="D650" s="723" t="s">
        <v>2537</v>
      </c>
      <c r="E650" s="705">
        <v>76.099999999999994</v>
      </c>
      <c r="F650" s="727">
        <f t="shared" si="40"/>
        <v>76.099999999999994</v>
      </c>
      <c r="G650" s="705">
        <f t="shared" si="41"/>
        <v>0</v>
      </c>
      <c r="H650" s="723" t="s">
        <v>75</v>
      </c>
    </row>
    <row r="651" spans="1:9" ht="30" x14ac:dyDescent="0.25">
      <c r="A651" s="723">
        <v>24</v>
      </c>
      <c r="B651" s="697" t="s">
        <v>2954</v>
      </c>
      <c r="C651" s="492">
        <v>43829</v>
      </c>
      <c r="D651" s="723" t="s">
        <v>2537</v>
      </c>
      <c r="E651" s="727">
        <v>59.8</v>
      </c>
      <c r="F651" s="727">
        <f t="shared" si="40"/>
        <v>59.8</v>
      </c>
      <c r="G651" s="705">
        <f t="shared" si="41"/>
        <v>0</v>
      </c>
      <c r="H651" s="723" t="s">
        <v>75</v>
      </c>
      <c r="I651" s="472"/>
    </row>
    <row r="652" spans="1:9" ht="30" x14ac:dyDescent="0.25">
      <c r="A652" s="723">
        <v>25</v>
      </c>
      <c r="B652" s="697" t="s">
        <v>2954</v>
      </c>
      <c r="C652" s="492">
        <v>43829</v>
      </c>
      <c r="D652" s="723" t="s">
        <v>2537</v>
      </c>
      <c r="E652" s="727">
        <v>68</v>
      </c>
      <c r="F652" s="727">
        <f t="shared" si="40"/>
        <v>68</v>
      </c>
      <c r="G652" s="727">
        <f>E652-F652</f>
        <v>0</v>
      </c>
      <c r="H652" s="723" t="s">
        <v>75</v>
      </c>
      <c r="I652" s="472"/>
    </row>
    <row r="653" spans="1:9" x14ac:dyDescent="0.25">
      <c r="A653" s="723">
        <v>26</v>
      </c>
      <c r="B653" s="697" t="s">
        <v>2597</v>
      </c>
      <c r="C653" s="492">
        <v>43620</v>
      </c>
      <c r="D653" s="723" t="s">
        <v>2598</v>
      </c>
      <c r="E653" s="727">
        <v>61.7</v>
      </c>
      <c r="F653" s="727">
        <f t="shared" si="40"/>
        <v>61.7</v>
      </c>
      <c r="G653" s="727">
        <f>E653-F653</f>
        <v>0</v>
      </c>
      <c r="H653" s="723" t="s">
        <v>75</v>
      </c>
      <c r="I653" s="472"/>
    </row>
    <row r="654" spans="1:9" ht="30" x14ac:dyDescent="0.25">
      <c r="A654" s="723">
        <v>27</v>
      </c>
      <c r="B654" s="697" t="s">
        <v>2599</v>
      </c>
      <c r="C654" s="492">
        <v>43829</v>
      </c>
      <c r="D654" s="723" t="s">
        <v>2537</v>
      </c>
      <c r="E654" s="727">
        <v>51.4</v>
      </c>
      <c r="F654" s="727">
        <f t="shared" si="40"/>
        <v>51.4</v>
      </c>
      <c r="G654" s="727">
        <f t="shared" ref="G654:G667" si="42">E654-F654</f>
        <v>0</v>
      </c>
      <c r="H654" s="723" t="s">
        <v>75</v>
      </c>
      <c r="I654" s="472"/>
    </row>
    <row r="655" spans="1:9" ht="30" x14ac:dyDescent="0.25">
      <c r="A655" s="723">
        <v>28</v>
      </c>
      <c r="B655" s="697" t="s">
        <v>2599</v>
      </c>
      <c r="C655" s="492">
        <v>43829</v>
      </c>
      <c r="D655" s="723" t="s">
        <v>2537</v>
      </c>
      <c r="E655" s="727">
        <v>59.5</v>
      </c>
      <c r="F655" s="727">
        <f t="shared" si="40"/>
        <v>59.5</v>
      </c>
      <c r="G655" s="727">
        <f t="shared" si="42"/>
        <v>0</v>
      </c>
      <c r="H655" s="723" t="s">
        <v>75</v>
      </c>
      <c r="I655" s="472"/>
    </row>
    <row r="656" spans="1:9" ht="30" x14ac:dyDescent="0.25">
      <c r="A656" s="790">
        <v>29</v>
      </c>
      <c r="B656" s="697" t="s">
        <v>2600</v>
      </c>
      <c r="C656" s="492">
        <v>43829</v>
      </c>
      <c r="D656" s="723" t="s">
        <v>2537</v>
      </c>
      <c r="E656" s="727">
        <v>53.5</v>
      </c>
      <c r="F656" s="727">
        <v>53.5</v>
      </c>
      <c r="G656" s="727">
        <f t="shared" si="42"/>
        <v>0</v>
      </c>
      <c r="H656" s="723" t="s">
        <v>75</v>
      </c>
      <c r="I656" s="472"/>
    </row>
    <row r="657" spans="1:9" ht="30" x14ac:dyDescent="0.25">
      <c r="A657" s="790">
        <v>30</v>
      </c>
      <c r="B657" s="697" t="s">
        <v>3604</v>
      </c>
      <c r="C657" s="492">
        <v>44372</v>
      </c>
      <c r="D657" s="723" t="s">
        <v>3605</v>
      </c>
      <c r="E657" s="727">
        <v>185</v>
      </c>
      <c r="F657" s="727">
        <v>71.2</v>
      </c>
      <c r="G657" s="727">
        <f t="shared" si="42"/>
        <v>113.8</v>
      </c>
      <c r="H657" s="723" t="s">
        <v>75</v>
      </c>
      <c r="I657" s="472"/>
    </row>
    <row r="658" spans="1:9" ht="30" x14ac:dyDescent="0.25">
      <c r="A658" s="790">
        <v>31</v>
      </c>
      <c r="B658" s="697" t="s">
        <v>2955</v>
      </c>
      <c r="C658" s="492">
        <v>43630</v>
      </c>
      <c r="D658" s="723" t="s">
        <v>2601</v>
      </c>
      <c r="E658" s="727">
        <v>94.9</v>
      </c>
      <c r="F658" s="727">
        <f>E658</f>
        <v>94.9</v>
      </c>
      <c r="G658" s="727">
        <f t="shared" si="42"/>
        <v>0</v>
      </c>
      <c r="H658" s="723" t="s">
        <v>75</v>
      </c>
      <c r="I658" s="472"/>
    </row>
    <row r="659" spans="1:9" ht="30" x14ac:dyDescent="0.25">
      <c r="A659" s="790">
        <v>32</v>
      </c>
      <c r="B659" s="697" t="s">
        <v>2602</v>
      </c>
      <c r="C659" s="492">
        <v>43829</v>
      </c>
      <c r="D659" s="723" t="s">
        <v>2537</v>
      </c>
      <c r="E659" s="727">
        <v>51.6</v>
      </c>
      <c r="F659" s="727">
        <f t="shared" ref="F659:F662" si="43">E659</f>
        <v>51.6</v>
      </c>
      <c r="G659" s="727">
        <f t="shared" si="42"/>
        <v>0</v>
      </c>
      <c r="H659" s="723" t="s">
        <v>75</v>
      </c>
      <c r="I659" s="472"/>
    </row>
    <row r="660" spans="1:9" ht="30" x14ac:dyDescent="0.25">
      <c r="A660" s="790">
        <v>33</v>
      </c>
      <c r="B660" s="697" t="s">
        <v>2603</v>
      </c>
      <c r="C660" s="492">
        <v>43829</v>
      </c>
      <c r="D660" s="723" t="s">
        <v>2537</v>
      </c>
      <c r="E660" s="727">
        <v>57.2</v>
      </c>
      <c r="F660" s="727">
        <f t="shared" si="43"/>
        <v>57.2</v>
      </c>
      <c r="G660" s="727">
        <f t="shared" si="42"/>
        <v>0</v>
      </c>
      <c r="H660" s="723" t="s">
        <v>75</v>
      </c>
      <c r="I660" s="472"/>
    </row>
    <row r="661" spans="1:9" ht="30" x14ac:dyDescent="0.25">
      <c r="A661" s="790">
        <v>34</v>
      </c>
      <c r="B661" s="697" t="s">
        <v>2603</v>
      </c>
      <c r="C661" s="492">
        <v>43829</v>
      </c>
      <c r="D661" s="723" t="s">
        <v>2537</v>
      </c>
      <c r="E661" s="727">
        <v>110</v>
      </c>
      <c r="F661" s="727">
        <f t="shared" si="43"/>
        <v>110</v>
      </c>
      <c r="G661" s="727">
        <f t="shared" si="42"/>
        <v>0</v>
      </c>
      <c r="H661" s="723" t="s">
        <v>75</v>
      </c>
      <c r="I661" s="472"/>
    </row>
    <row r="662" spans="1:9" ht="30" x14ac:dyDescent="0.25">
      <c r="A662" s="790">
        <v>35</v>
      </c>
      <c r="B662" s="697" t="s">
        <v>2603</v>
      </c>
      <c r="C662" s="492">
        <v>43829</v>
      </c>
      <c r="D662" s="723" t="s">
        <v>2537</v>
      </c>
      <c r="E662" s="727">
        <v>102</v>
      </c>
      <c r="F662" s="727">
        <f t="shared" si="43"/>
        <v>102</v>
      </c>
      <c r="G662" s="727">
        <f t="shared" si="42"/>
        <v>0</v>
      </c>
      <c r="H662" s="723" t="s">
        <v>75</v>
      </c>
      <c r="I662" s="472"/>
    </row>
    <row r="663" spans="1:9" ht="30" x14ac:dyDescent="0.25">
      <c r="A663" s="790">
        <v>36</v>
      </c>
      <c r="B663" s="697" t="s">
        <v>2603</v>
      </c>
      <c r="C663" s="492">
        <v>43829</v>
      </c>
      <c r="D663" s="723" t="s">
        <v>2537</v>
      </c>
      <c r="E663" s="727">
        <v>76.3</v>
      </c>
      <c r="F663" s="727">
        <f>E663</f>
        <v>76.3</v>
      </c>
      <c r="G663" s="727">
        <f t="shared" si="42"/>
        <v>0</v>
      </c>
      <c r="H663" s="723" t="s">
        <v>75</v>
      </c>
      <c r="I663" s="472"/>
    </row>
    <row r="664" spans="1:9" ht="30" x14ac:dyDescent="0.25">
      <c r="A664" s="790">
        <v>37</v>
      </c>
      <c r="B664" s="697" t="s">
        <v>2787</v>
      </c>
      <c r="C664" s="492">
        <v>43829</v>
      </c>
      <c r="D664" s="723" t="s">
        <v>2537</v>
      </c>
      <c r="E664" s="727">
        <v>99</v>
      </c>
      <c r="F664" s="727">
        <v>99</v>
      </c>
      <c r="G664" s="727">
        <f t="shared" si="42"/>
        <v>0</v>
      </c>
      <c r="H664" s="723" t="s">
        <v>75</v>
      </c>
      <c r="I664" s="472"/>
    </row>
    <row r="665" spans="1:9" ht="30" x14ac:dyDescent="0.25">
      <c r="A665" s="790">
        <v>38</v>
      </c>
      <c r="B665" s="697" t="s">
        <v>2604</v>
      </c>
      <c r="C665" s="492">
        <v>43829</v>
      </c>
      <c r="D665" s="723" t="s">
        <v>2537</v>
      </c>
      <c r="E665" s="705">
        <v>99.5</v>
      </c>
      <c r="F665" s="705">
        <v>99.5</v>
      </c>
      <c r="G665" s="727">
        <f t="shared" si="42"/>
        <v>0</v>
      </c>
      <c r="H665" s="723" t="s">
        <v>75</v>
      </c>
      <c r="I665" s="472"/>
    </row>
    <row r="666" spans="1:9" ht="30" x14ac:dyDescent="0.25">
      <c r="A666" s="790">
        <v>39</v>
      </c>
      <c r="B666" s="697" t="s">
        <v>2605</v>
      </c>
      <c r="C666" s="492">
        <v>43829</v>
      </c>
      <c r="D666" s="723" t="s">
        <v>2537</v>
      </c>
      <c r="E666" s="705">
        <v>69.3</v>
      </c>
      <c r="F666" s="705">
        <f>E666</f>
        <v>69.3</v>
      </c>
      <c r="G666" s="727">
        <f t="shared" si="42"/>
        <v>0</v>
      </c>
      <c r="H666" s="723" t="s">
        <v>75</v>
      </c>
    </row>
    <row r="667" spans="1:9" ht="30" x14ac:dyDescent="0.25">
      <c r="A667" s="790">
        <v>40</v>
      </c>
      <c r="B667" s="697" t="s">
        <v>2605</v>
      </c>
      <c r="C667" s="492">
        <v>43829</v>
      </c>
      <c r="D667" s="723" t="s">
        <v>2537</v>
      </c>
      <c r="E667" s="705">
        <v>82.6</v>
      </c>
      <c r="F667" s="705">
        <f t="shared" ref="F667:F670" si="44">E667</f>
        <v>82.6</v>
      </c>
      <c r="G667" s="727">
        <f t="shared" si="42"/>
        <v>0</v>
      </c>
      <c r="H667" s="723" t="s">
        <v>75</v>
      </c>
    </row>
    <row r="668" spans="1:9" ht="30" x14ac:dyDescent="0.25">
      <c r="A668" s="790">
        <v>41</v>
      </c>
      <c r="B668" s="697" t="s">
        <v>2605</v>
      </c>
      <c r="C668" s="492">
        <v>43829</v>
      </c>
      <c r="D668" s="723" t="s">
        <v>2537</v>
      </c>
      <c r="E668" s="705">
        <v>97.8</v>
      </c>
      <c r="F668" s="705">
        <f t="shared" si="44"/>
        <v>97.8</v>
      </c>
      <c r="G668" s="727">
        <f t="shared" ref="G668:G679" si="45">E668-F668</f>
        <v>0</v>
      </c>
      <c r="H668" s="723" t="s">
        <v>75</v>
      </c>
    </row>
    <row r="669" spans="1:9" ht="42.75" customHeight="1" x14ac:dyDescent="0.25">
      <c r="A669" s="790">
        <v>42</v>
      </c>
      <c r="B669" s="726" t="s">
        <v>2831</v>
      </c>
      <c r="C669" s="492">
        <v>43829</v>
      </c>
      <c r="D669" s="723" t="s">
        <v>2537</v>
      </c>
      <c r="E669" s="705">
        <v>123</v>
      </c>
      <c r="F669" s="705">
        <f t="shared" si="44"/>
        <v>123</v>
      </c>
      <c r="G669" s="705">
        <f t="shared" si="45"/>
        <v>0</v>
      </c>
      <c r="H669" s="723" t="s">
        <v>75</v>
      </c>
    </row>
    <row r="670" spans="1:9" ht="30" x14ac:dyDescent="0.25">
      <c r="A670" s="790">
        <v>43</v>
      </c>
      <c r="B670" s="697" t="s">
        <v>2606</v>
      </c>
      <c r="C670" s="492">
        <v>43647</v>
      </c>
      <c r="D670" s="723" t="s">
        <v>2607</v>
      </c>
      <c r="E670" s="705">
        <v>119</v>
      </c>
      <c r="F670" s="705">
        <f t="shared" si="44"/>
        <v>119</v>
      </c>
      <c r="G670" s="727">
        <f>E670-F670</f>
        <v>0</v>
      </c>
      <c r="H670" s="723" t="s">
        <v>75</v>
      </c>
    </row>
    <row r="671" spans="1:9" ht="30" x14ac:dyDescent="0.25">
      <c r="A671" s="790">
        <v>44</v>
      </c>
      <c r="B671" s="726" t="s">
        <v>2832</v>
      </c>
      <c r="C671" s="492">
        <v>43790</v>
      </c>
      <c r="D671" s="723" t="s">
        <v>2833</v>
      </c>
      <c r="E671" s="705">
        <v>170.3</v>
      </c>
      <c r="F671" s="705">
        <v>31.2</v>
      </c>
      <c r="G671" s="727">
        <v>139.1</v>
      </c>
      <c r="H671" s="723" t="s">
        <v>75</v>
      </c>
    </row>
    <row r="672" spans="1:9" ht="75" x14ac:dyDescent="0.25">
      <c r="A672" s="790">
        <v>45</v>
      </c>
      <c r="B672" s="726" t="s">
        <v>2834</v>
      </c>
      <c r="C672" s="492">
        <v>44187</v>
      </c>
      <c r="D672" s="723" t="s">
        <v>2824</v>
      </c>
      <c r="E672" s="705">
        <v>235</v>
      </c>
      <c r="F672" s="705">
        <v>43.1</v>
      </c>
      <c r="G672" s="727">
        <v>191.9</v>
      </c>
      <c r="H672" s="723" t="s">
        <v>75</v>
      </c>
    </row>
    <row r="673" spans="1:12" ht="30" x14ac:dyDescent="0.25">
      <c r="A673" s="790">
        <v>46</v>
      </c>
      <c r="B673" s="697" t="s">
        <v>2788</v>
      </c>
      <c r="C673" s="492">
        <v>43829</v>
      </c>
      <c r="D673" s="723" t="s">
        <v>2537</v>
      </c>
      <c r="E673" s="705">
        <v>68.2</v>
      </c>
      <c r="F673" s="705">
        <f>E673</f>
        <v>68.2</v>
      </c>
      <c r="G673" s="705">
        <f>E673-F673</f>
        <v>0</v>
      </c>
      <c r="H673" s="723" t="s">
        <v>75</v>
      </c>
    </row>
    <row r="674" spans="1:12" ht="30" x14ac:dyDescent="0.25">
      <c r="A674" s="790">
        <v>47</v>
      </c>
      <c r="B674" s="697" t="s">
        <v>2608</v>
      </c>
      <c r="C674" s="738">
        <v>43647</v>
      </c>
      <c r="D674" s="723" t="s">
        <v>2609</v>
      </c>
      <c r="E674" s="705">
        <v>55.4</v>
      </c>
      <c r="F674" s="705">
        <f t="shared" ref="F674:F679" si="46">E674</f>
        <v>55.4</v>
      </c>
      <c r="G674" s="727">
        <f t="shared" si="45"/>
        <v>0</v>
      </c>
      <c r="H674" s="723" t="s">
        <v>75</v>
      </c>
    </row>
    <row r="675" spans="1:12" ht="30" x14ac:dyDescent="0.25">
      <c r="A675" s="790">
        <v>48</v>
      </c>
      <c r="B675" s="697" t="s">
        <v>2835</v>
      </c>
      <c r="C675" s="738">
        <v>43829</v>
      </c>
      <c r="D675" s="723" t="s">
        <v>2537</v>
      </c>
      <c r="E675" s="705">
        <v>58.7</v>
      </c>
      <c r="F675" s="705">
        <f t="shared" si="46"/>
        <v>58.7</v>
      </c>
      <c r="G675" s="727">
        <f t="shared" si="45"/>
        <v>0</v>
      </c>
      <c r="H675" s="723" t="s">
        <v>75</v>
      </c>
    </row>
    <row r="676" spans="1:12" ht="30" x14ac:dyDescent="0.25">
      <c r="A676" s="790">
        <v>49</v>
      </c>
      <c r="B676" s="697" t="s">
        <v>2610</v>
      </c>
      <c r="C676" s="738">
        <v>43670</v>
      </c>
      <c r="D676" s="723" t="s">
        <v>2612</v>
      </c>
      <c r="E676" s="705">
        <v>126</v>
      </c>
      <c r="F676" s="705">
        <f t="shared" si="46"/>
        <v>126</v>
      </c>
      <c r="G676" s="727">
        <f t="shared" si="45"/>
        <v>0</v>
      </c>
      <c r="H676" s="723" t="s">
        <v>75</v>
      </c>
    </row>
    <row r="677" spans="1:12" ht="30" x14ac:dyDescent="0.25">
      <c r="A677" s="790">
        <v>50</v>
      </c>
      <c r="B677" s="697" t="s">
        <v>2836</v>
      </c>
      <c r="C677" s="738">
        <v>43647</v>
      </c>
      <c r="D677" s="723" t="s">
        <v>2613</v>
      </c>
      <c r="E677" s="705">
        <v>80</v>
      </c>
      <c r="F677" s="705">
        <f t="shared" si="46"/>
        <v>80</v>
      </c>
      <c r="G677" s="727">
        <f t="shared" si="45"/>
        <v>0</v>
      </c>
      <c r="H677" s="723" t="s">
        <v>75</v>
      </c>
    </row>
    <row r="678" spans="1:12" ht="30" x14ac:dyDescent="0.25">
      <c r="A678" s="790">
        <v>51</v>
      </c>
      <c r="B678" s="697" t="s">
        <v>2836</v>
      </c>
      <c r="C678" s="738">
        <v>43647</v>
      </c>
      <c r="D678" s="723" t="s">
        <v>2613</v>
      </c>
      <c r="E678" s="705">
        <v>80</v>
      </c>
      <c r="F678" s="705">
        <f t="shared" si="46"/>
        <v>80</v>
      </c>
      <c r="G678" s="727">
        <f t="shared" si="45"/>
        <v>0</v>
      </c>
      <c r="H678" s="723" t="s">
        <v>75</v>
      </c>
    </row>
    <row r="679" spans="1:12" ht="30" x14ac:dyDescent="0.25">
      <c r="A679" s="790">
        <v>52</v>
      </c>
      <c r="B679" s="739" t="s">
        <v>2611</v>
      </c>
      <c r="C679" s="738">
        <v>43829</v>
      </c>
      <c r="D679" s="723" t="s">
        <v>2537</v>
      </c>
      <c r="E679" s="705">
        <v>50.9</v>
      </c>
      <c r="F679" s="705">
        <f t="shared" si="46"/>
        <v>50.9</v>
      </c>
      <c r="G679" s="727">
        <f t="shared" si="45"/>
        <v>0</v>
      </c>
      <c r="H679" s="723" t="s">
        <v>75</v>
      </c>
    </row>
    <row r="680" spans="1:12" x14ac:dyDescent="0.25">
      <c r="B680" s="698" t="s">
        <v>24</v>
      </c>
      <c r="C680" s="471" t="s">
        <v>26</v>
      </c>
      <c r="D680" s="471" t="s">
        <v>26</v>
      </c>
      <c r="E680" s="740">
        <f>SUM(E628:E679)</f>
        <v>4229.6000000000004</v>
      </c>
      <c r="F680" s="740">
        <f t="shared" ref="F680:G680" si="47">SUM(F628:F679)</f>
        <v>3784.7999999999997</v>
      </c>
      <c r="G680" s="740">
        <f t="shared" si="47"/>
        <v>444.79999999999995</v>
      </c>
      <c r="H680" s="719" t="s">
        <v>26</v>
      </c>
    </row>
    <row r="681" spans="1:12" ht="15" customHeight="1" x14ac:dyDescent="0.25">
      <c r="A681" s="956" t="s">
        <v>35</v>
      </c>
      <c r="B681" s="957"/>
      <c r="C681" s="957"/>
      <c r="D681" s="957"/>
      <c r="E681" s="957"/>
      <c r="F681" s="957"/>
      <c r="G681" s="957"/>
      <c r="H681" s="958"/>
    </row>
    <row r="682" spans="1:12" ht="30" x14ac:dyDescent="0.25">
      <c r="A682" s="498">
        <v>1</v>
      </c>
      <c r="B682" s="697" t="s">
        <v>2588</v>
      </c>
      <c r="C682" s="738">
        <v>40543</v>
      </c>
      <c r="D682" s="723" t="s">
        <v>2563</v>
      </c>
      <c r="E682" s="705">
        <v>52.2</v>
      </c>
      <c r="F682" s="705">
        <v>52.2</v>
      </c>
      <c r="G682" s="705">
        <v>0</v>
      </c>
      <c r="H682" s="723" t="s">
        <v>75</v>
      </c>
    </row>
    <row r="683" spans="1:12" ht="30" x14ac:dyDescent="0.25">
      <c r="A683" s="498">
        <v>2</v>
      </c>
      <c r="B683" s="697" t="s">
        <v>3621</v>
      </c>
      <c r="C683" s="738">
        <v>44419</v>
      </c>
      <c r="D683" s="723" t="s">
        <v>3622</v>
      </c>
      <c r="E683" s="705">
        <v>77</v>
      </c>
      <c r="F683" s="705">
        <v>77</v>
      </c>
      <c r="G683" s="705">
        <v>0</v>
      </c>
      <c r="H683" s="723" t="s">
        <v>75</v>
      </c>
    </row>
    <row r="684" spans="1:12" ht="30" x14ac:dyDescent="0.25">
      <c r="A684" s="498">
        <v>3</v>
      </c>
      <c r="B684" s="697" t="s">
        <v>3623</v>
      </c>
      <c r="C684" s="738">
        <v>44552</v>
      </c>
      <c r="D684" s="723" t="s">
        <v>3624</v>
      </c>
      <c r="E684" s="705">
        <v>86.4</v>
      </c>
      <c r="F684" s="705">
        <v>86.4</v>
      </c>
      <c r="G684" s="705">
        <v>0</v>
      </c>
      <c r="H684" s="723" t="s">
        <v>75</v>
      </c>
    </row>
    <row r="685" spans="1:12" ht="30" x14ac:dyDescent="0.25">
      <c r="A685" s="498">
        <v>4</v>
      </c>
      <c r="B685" s="697" t="s">
        <v>3625</v>
      </c>
      <c r="C685" s="738">
        <v>44552</v>
      </c>
      <c r="D685" s="723" t="s">
        <v>3624</v>
      </c>
      <c r="E685" s="705">
        <v>104.9</v>
      </c>
      <c r="F685" s="705">
        <v>104.9</v>
      </c>
      <c r="G685" s="705">
        <v>0</v>
      </c>
      <c r="H685" s="723" t="s">
        <v>75</v>
      </c>
    </row>
    <row r="686" spans="1:12" ht="30" x14ac:dyDescent="0.25">
      <c r="A686" s="498">
        <v>5</v>
      </c>
      <c r="B686" s="697" t="s">
        <v>3618</v>
      </c>
      <c r="C686" s="738">
        <v>44552</v>
      </c>
      <c r="D686" s="723" t="s">
        <v>3626</v>
      </c>
      <c r="E686" s="705">
        <v>132</v>
      </c>
      <c r="F686" s="705">
        <v>0</v>
      </c>
      <c r="G686" s="705">
        <v>132</v>
      </c>
      <c r="H686" s="723" t="s">
        <v>75</v>
      </c>
    </row>
    <row r="687" spans="1:12" x14ac:dyDescent="0.25">
      <c r="A687" s="548"/>
      <c r="B687" s="699" t="s">
        <v>24</v>
      </c>
      <c r="C687" s="471" t="s">
        <v>26</v>
      </c>
      <c r="D687" s="471" t="s">
        <v>26</v>
      </c>
      <c r="E687" s="740">
        <f>SUM(E682:E686)</f>
        <v>452.5</v>
      </c>
      <c r="F687" s="740">
        <f t="shared" ref="F687:G687" si="48">SUM(F682:F686)</f>
        <v>320.5</v>
      </c>
      <c r="G687" s="740">
        <f t="shared" si="48"/>
        <v>132</v>
      </c>
      <c r="H687" s="471" t="s">
        <v>26</v>
      </c>
      <c r="I687" s="472"/>
      <c r="J687" s="472"/>
      <c r="K687" s="472"/>
      <c r="L687" s="472"/>
    </row>
    <row r="688" spans="1:12" ht="15" customHeight="1" x14ac:dyDescent="0.25">
      <c r="A688" s="956" t="s">
        <v>1794</v>
      </c>
      <c r="B688" s="957"/>
      <c r="C688" s="957"/>
      <c r="D688" s="957"/>
      <c r="E688" s="957"/>
      <c r="F688" s="957"/>
      <c r="G688" s="957"/>
      <c r="H688" s="958"/>
      <c r="I688" s="472"/>
      <c r="J688" s="472"/>
      <c r="K688" s="472"/>
      <c r="L688" s="472"/>
    </row>
    <row r="689" spans="1:12" ht="30" x14ac:dyDescent="0.25">
      <c r="A689" s="723">
        <v>1</v>
      </c>
      <c r="B689" s="726" t="s">
        <v>2840</v>
      </c>
      <c r="C689" s="492">
        <v>41517</v>
      </c>
      <c r="D689" s="723" t="s">
        <v>2586</v>
      </c>
      <c r="E689" s="727">
        <v>135</v>
      </c>
      <c r="F689" s="727">
        <v>80.400000000000006</v>
      </c>
      <c r="G689" s="727">
        <f>E689-F689</f>
        <v>54.599999999999994</v>
      </c>
      <c r="H689" s="723" t="s">
        <v>2616</v>
      </c>
      <c r="I689" s="472"/>
      <c r="J689" s="472"/>
      <c r="K689" s="472"/>
      <c r="L689" s="472"/>
    </row>
    <row r="690" spans="1:12" ht="30" x14ac:dyDescent="0.25">
      <c r="A690" s="723">
        <v>2</v>
      </c>
      <c r="B690" s="726" t="s">
        <v>2841</v>
      </c>
      <c r="C690" s="492">
        <v>39447</v>
      </c>
      <c r="D690" s="723" t="s">
        <v>2587</v>
      </c>
      <c r="E690" s="727">
        <v>74.900000000000006</v>
      </c>
      <c r="F690" s="727">
        <f>E690</f>
        <v>74.900000000000006</v>
      </c>
      <c r="G690" s="727">
        <f>E690-F690</f>
        <v>0</v>
      </c>
      <c r="H690" s="723" t="s">
        <v>2616</v>
      </c>
      <c r="I690" s="500"/>
    </row>
    <row r="691" spans="1:12" ht="30" x14ac:dyDescent="0.25">
      <c r="A691" s="723">
        <v>3</v>
      </c>
      <c r="B691" s="726" t="s">
        <v>2841</v>
      </c>
      <c r="C691" s="492">
        <v>39447</v>
      </c>
      <c r="D691" s="723" t="s">
        <v>2587</v>
      </c>
      <c r="E691" s="727">
        <v>74.900000000000006</v>
      </c>
      <c r="F691" s="727">
        <f t="shared" ref="F691:F693" si="49">E691</f>
        <v>74.900000000000006</v>
      </c>
      <c r="G691" s="727">
        <f t="shared" ref="G691:G693" si="50">E691-F691</f>
        <v>0</v>
      </c>
      <c r="H691" s="723" t="s">
        <v>2616</v>
      </c>
      <c r="I691" s="500"/>
    </row>
    <row r="692" spans="1:12" ht="30" x14ac:dyDescent="0.25">
      <c r="A692" s="723">
        <v>4</v>
      </c>
      <c r="B692" s="726" t="s">
        <v>2841</v>
      </c>
      <c r="C692" s="492">
        <v>39447</v>
      </c>
      <c r="D692" s="723" t="s">
        <v>2587</v>
      </c>
      <c r="E692" s="727">
        <v>74.900000000000006</v>
      </c>
      <c r="F692" s="727">
        <f t="shared" si="49"/>
        <v>74.900000000000006</v>
      </c>
      <c r="G692" s="727">
        <f t="shared" si="50"/>
        <v>0</v>
      </c>
      <c r="H692" s="723" t="s">
        <v>2616</v>
      </c>
      <c r="I692" s="500"/>
    </row>
    <row r="693" spans="1:12" ht="30" x14ac:dyDescent="0.25">
      <c r="A693" s="723">
        <v>5</v>
      </c>
      <c r="B693" s="726" t="s">
        <v>2841</v>
      </c>
      <c r="C693" s="492">
        <v>39447</v>
      </c>
      <c r="D693" s="723" t="s">
        <v>2587</v>
      </c>
      <c r="E693" s="727">
        <v>74.900000000000006</v>
      </c>
      <c r="F693" s="727">
        <f t="shared" si="49"/>
        <v>74.900000000000006</v>
      </c>
      <c r="G693" s="727">
        <f t="shared" si="50"/>
        <v>0</v>
      </c>
      <c r="H693" s="723" t="s">
        <v>2616</v>
      </c>
      <c r="I693" s="500"/>
    </row>
    <row r="694" spans="1:12" ht="30" x14ac:dyDescent="0.25">
      <c r="A694" s="723">
        <v>6</v>
      </c>
      <c r="B694" s="726" t="s">
        <v>2842</v>
      </c>
      <c r="C694" s="492">
        <v>41983</v>
      </c>
      <c r="D694" s="723" t="s">
        <v>3607</v>
      </c>
      <c r="E694" s="727">
        <v>68</v>
      </c>
      <c r="F694" s="727">
        <v>60.9</v>
      </c>
      <c r="G694" s="727">
        <f>E694-F694</f>
        <v>7.1000000000000014</v>
      </c>
      <c r="H694" s="723" t="s">
        <v>2616</v>
      </c>
      <c r="I694" s="500"/>
    </row>
    <row r="695" spans="1:12" ht="30" x14ac:dyDescent="0.25">
      <c r="A695" s="723">
        <v>7</v>
      </c>
      <c r="B695" s="726" t="s">
        <v>3606</v>
      </c>
      <c r="C695" s="492">
        <v>44545</v>
      </c>
      <c r="D695" s="723" t="s">
        <v>3608</v>
      </c>
      <c r="E695" s="727">
        <v>103</v>
      </c>
      <c r="F695" s="727">
        <v>0</v>
      </c>
      <c r="G695" s="727">
        <f>E695-F695</f>
        <v>103</v>
      </c>
      <c r="H695" s="723" t="s">
        <v>2616</v>
      </c>
      <c r="I695" s="500"/>
    </row>
    <row r="696" spans="1:12" ht="20.25" customHeight="1" x14ac:dyDescent="0.25">
      <c r="A696" s="723">
        <v>8</v>
      </c>
      <c r="B696" s="726" t="s">
        <v>2843</v>
      </c>
      <c r="C696" s="492">
        <v>43465</v>
      </c>
      <c r="D696" s="723" t="s">
        <v>2553</v>
      </c>
      <c r="E696" s="727">
        <v>98.5</v>
      </c>
      <c r="F696" s="727">
        <f>E696</f>
        <v>98.5</v>
      </c>
      <c r="G696" s="727">
        <f t="shared" ref="G696:G708" si="51">E696-F696</f>
        <v>0</v>
      </c>
      <c r="H696" s="723" t="s">
        <v>2616</v>
      </c>
      <c r="I696" s="500"/>
    </row>
    <row r="697" spans="1:12" s="741" customFormat="1" ht="27.75" customHeight="1" x14ac:dyDescent="0.25">
      <c r="A697" s="723">
        <v>9</v>
      </c>
      <c r="B697" s="726" t="s">
        <v>2519</v>
      </c>
      <c r="C697" s="492">
        <v>40967</v>
      </c>
      <c r="D697" s="723" t="s">
        <v>2532</v>
      </c>
      <c r="E697" s="727">
        <v>203.7</v>
      </c>
      <c r="F697" s="727">
        <f>E697</f>
        <v>203.7</v>
      </c>
      <c r="G697" s="727">
        <f t="shared" si="51"/>
        <v>0</v>
      </c>
      <c r="H697" s="723" t="s">
        <v>2616</v>
      </c>
    </row>
    <row r="698" spans="1:12" s="563" customFormat="1" ht="38.25" customHeight="1" x14ac:dyDescent="0.25">
      <c r="A698" s="723">
        <v>10</v>
      </c>
      <c r="B698" s="726" t="s">
        <v>2844</v>
      </c>
      <c r="C698" s="492">
        <v>39378</v>
      </c>
      <c r="D698" s="723" t="s">
        <v>2554</v>
      </c>
      <c r="E698" s="727">
        <v>53</v>
      </c>
      <c r="F698" s="727">
        <f t="shared" ref="F698:F705" si="52">E698</f>
        <v>53</v>
      </c>
      <c r="G698" s="727">
        <f t="shared" si="51"/>
        <v>0</v>
      </c>
      <c r="H698" s="723" t="s">
        <v>2616</v>
      </c>
    </row>
    <row r="699" spans="1:12" s="563" customFormat="1" ht="30" x14ac:dyDescent="0.25">
      <c r="A699" s="723">
        <v>11</v>
      </c>
      <c r="B699" s="726" t="s">
        <v>2555</v>
      </c>
      <c r="C699" s="492">
        <v>39844</v>
      </c>
      <c r="D699" s="723" t="s">
        <v>2556</v>
      </c>
      <c r="E699" s="727">
        <v>210</v>
      </c>
      <c r="F699" s="727">
        <f t="shared" si="52"/>
        <v>210</v>
      </c>
      <c r="G699" s="727">
        <f t="shared" si="51"/>
        <v>0</v>
      </c>
      <c r="H699" s="723" t="s">
        <v>2616</v>
      </c>
    </row>
    <row r="700" spans="1:12" s="563" customFormat="1" ht="34.5" customHeight="1" x14ac:dyDescent="0.25">
      <c r="A700" s="723">
        <v>12</v>
      </c>
      <c r="B700" s="726" t="s">
        <v>2557</v>
      </c>
      <c r="C700" s="492">
        <v>40908</v>
      </c>
      <c r="D700" s="723" t="s">
        <v>2558</v>
      </c>
      <c r="E700" s="727">
        <v>60</v>
      </c>
      <c r="F700" s="727">
        <f t="shared" si="52"/>
        <v>60</v>
      </c>
      <c r="G700" s="727">
        <f t="shared" si="51"/>
        <v>0</v>
      </c>
      <c r="H700" s="723" t="s">
        <v>2616</v>
      </c>
    </row>
    <row r="701" spans="1:12" s="563" customFormat="1" ht="30" x14ac:dyDescent="0.25">
      <c r="A701" s="723">
        <v>13</v>
      </c>
      <c r="B701" s="502" t="s">
        <v>2559</v>
      </c>
      <c r="C701" s="742">
        <v>43829</v>
      </c>
      <c r="D701" s="723" t="s">
        <v>2560</v>
      </c>
      <c r="E701" s="727">
        <v>175</v>
      </c>
      <c r="F701" s="727">
        <f t="shared" si="52"/>
        <v>175</v>
      </c>
      <c r="G701" s="727">
        <f t="shared" si="51"/>
        <v>0</v>
      </c>
      <c r="H701" s="723" t="s">
        <v>2616</v>
      </c>
    </row>
    <row r="702" spans="1:12" s="563" customFormat="1" ht="30" x14ac:dyDescent="0.25">
      <c r="A702" s="723">
        <v>14</v>
      </c>
      <c r="B702" s="502" t="s">
        <v>2845</v>
      </c>
      <c r="C702" s="742">
        <v>41805</v>
      </c>
      <c r="D702" s="723" t="s">
        <v>2561</v>
      </c>
      <c r="E702" s="727">
        <v>128.9</v>
      </c>
      <c r="F702" s="727">
        <f t="shared" si="52"/>
        <v>128.9</v>
      </c>
      <c r="G702" s="727">
        <f t="shared" si="51"/>
        <v>0</v>
      </c>
      <c r="H702" s="723" t="s">
        <v>2616</v>
      </c>
    </row>
    <row r="703" spans="1:12" s="563" customFormat="1" ht="30" x14ac:dyDescent="0.25">
      <c r="A703" s="723">
        <v>15</v>
      </c>
      <c r="B703" s="502" t="s">
        <v>2846</v>
      </c>
      <c r="C703" s="742">
        <v>43790</v>
      </c>
      <c r="D703" s="723" t="s">
        <v>2562</v>
      </c>
      <c r="E703" s="727">
        <v>300</v>
      </c>
      <c r="F703" s="727">
        <f t="shared" si="52"/>
        <v>300</v>
      </c>
      <c r="G703" s="727">
        <f t="shared" si="51"/>
        <v>0</v>
      </c>
      <c r="H703" s="723" t="s">
        <v>2616</v>
      </c>
    </row>
    <row r="704" spans="1:12" s="563" customFormat="1" ht="30" x14ac:dyDescent="0.25">
      <c r="A704" s="723">
        <v>16</v>
      </c>
      <c r="B704" s="502" t="s">
        <v>2847</v>
      </c>
      <c r="C704" s="738">
        <v>40543</v>
      </c>
      <c r="D704" s="742" t="s">
        <v>2563</v>
      </c>
      <c r="E704" s="727">
        <v>111.6</v>
      </c>
      <c r="F704" s="727">
        <f t="shared" si="52"/>
        <v>111.6</v>
      </c>
      <c r="G704" s="727">
        <f t="shared" si="51"/>
        <v>0</v>
      </c>
      <c r="H704" s="723" t="s">
        <v>2616</v>
      </c>
    </row>
    <row r="705" spans="1:9" s="563" customFormat="1" ht="30" x14ac:dyDescent="0.25">
      <c r="A705" s="723">
        <v>17</v>
      </c>
      <c r="B705" s="502" t="s">
        <v>2848</v>
      </c>
      <c r="C705" s="742">
        <v>39917</v>
      </c>
      <c r="D705" s="723" t="s">
        <v>2564</v>
      </c>
      <c r="E705" s="727">
        <v>469.8</v>
      </c>
      <c r="F705" s="727">
        <f t="shared" si="52"/>
        <v>469.8</v>
      </c>
      <c r="G705" s="727">
        <f t="shared" si="51"/>
        <v>0</v>
      </c>
      <c r="H705" s="723" t="s">
        <v>2616</v>
      </c>
    </row>
    <row r="706" spans="1:9" s="563" customFormat="1" ht="39" customHeight="1" x14ac:dyDescent="0.25">
      <c r="A706" s="723">
        <v>18</v>
      </c>
      <c r="B706" s="502" t="s">
        <v>2849</v>
      </c>
      <c r="C706" s="742">
        <v>39813</v>
      </c>
      <c r="D706" s="723" t="s">
        <v>2565</v>
      </c>
      <c r="E706" s="727">
        <v>1663.1</v>
      </c>
      <c r="F706" s="727">
        <f>E706</f>
        <v>1663.1</v>
      </c>
      <c r="G706" s="727">
        <f t="shared" si="51"/>
        <v>0</v>
      </c>
      <c r="H706" s="723" t="s">
        <v>2616</v>
      </c>
    </row>
    <row r="707" spans="1:9" s="563" customFormat="1" ht="36.75" customHeight="1" x14ac:dyDescent="0.25">
      <c r="A707" s="723">
        <v>19</v>
      </c>
      <c r="B707" s="502" t="s">
        <v>2850</v>
      </c>
      <c r="C707" s="742">
        <v>39814</v>
      </c>
      <c r="D707" s="723" t="s">
        <v>2566</v>
      </c>
      <c r="E707" s="727">
        <v>1212.5</v>
      </c>
      <c r="F707" s="727">
        <f>E707</f>
        <v>1212.5</v>
      </c>
      <c r="G707" s="727">
        <f t="shared" si="51"/>
        <v>0</v>
      </c>
      <c r="H707" s="723" t="s">
        <v>2616</v>
      </c>
    </row>
    <row r="708" spans="1:9" s="563" customFormat="1" ht="30" customHeight="1" x14ac:dyDescent="0.25">
      <c r="A708" s="723">
        <v>20</v>
      </c>
      <c r="B708" s="726" t="s">
        <v>2851</v>
      </c>
      <c r="C708" s="738">
        <v>41992</v>
      </c>
      <c r="D708" s="723" t="s">
        <v>2567</v>
      </c>
      <c r="E708" s="705">
        <v>250</v>
      </c>
      <c r="F708" s="705">
        <v>206.2</v>
      </c>
      <c r="G708" s="727">
        <f t="shared" si="51"/>
        <v>43.800000000000011</v>
      </c>
      <c r="H708" s="723" t="s">
        <v>2616</v>
      </c>
    </row>
    <row r="709" spans="1:9" s="563" customFormat="1" ht="30" x14ac:dyDescent="0.25">
      <c r="A709" s="723">
        <v>21</v>
      </c>
      <c r="B709" s="743" t="s">
        <v>2852</v>
      </c>
      <c r="C709" s="738">
        <v>39844</v>
      </c>
      <c r="D709" s="723" t="s">
        <v>2564</v>
      </c>
      <c r="E709" s="705">
        <v>370</v>
      </c>
      <c r="F709" s="744">
        <v>370</v>
      </c>
      <c r="G709" s="705">
        <f>E709-F709</f>
        <v>0</v>
      </c>
      <c r="H709" s="723" t="s">
        <v>2616</v>
      </c>
    </row>
    <row r="710" spans="1:9" ht="60" x14ac:dyDescent="0.25">
      <c r="A710" s="723">
        <v>22</v>
      </c>
      <c r="B710" s="726" t="s">
        <v>2853</v>
      </c>
      <c r="C710" s="745">
        <v>42922</v>
      </c>
      <c r="D710" s="723" t="s">
        <v>2568</v>
      </c>
      <c r="E710" s="746">
        <v>108.8</v>
      </c>
      <c r="F710" s="727">
        <v>71.5</v>
      </c>
      <c r="G710" s="747">
        <f t="shared" ref="G710:G723" si="53">E710-F710</f>
        <v>37.299999999999997</v>
      </c>
      <c r="H710" s="723" t="s">
        <v>2616</v>
      </c>
      <c r="I710" s="500"/>
    </row>
    <row r="711" spans="1:9" ht="60" x14ac:dyDescent="0.25">
      <c r="A711" s="723">
        <v>23</v>
      </c>
      <c r="B711" s="726" t="s">
        <v>2853</v>
      </c>
      <c r="C711" s="745">
        <v>42922</v>
      </c>
      <c r="D711" s="723" t="s">
        <v>2569</v>
      </c>
      <c r="E711" s="746">
        <v>108.8</v>
      </c>
      <c r="F711" s="727">
        <v>71.5</v>
      </c>
      <c r="G711" s="747">
        <f t="shared" si="53"/>
        <v>37.299999999999997</v>
      </c>
      <c r="H711" s="723" t="s">
        <v>2616</v>
      </c>
      <c r="I711" s="500"/>
    </row>
    <row r="712" spans="1:9" ht="60" x14ac:dyDescent="0.25">
      <c r="A712" s="723">
        <v>24</v>
      </c>
      <c r="B712" s="726" t="s">
        <v>2853</v>
      </c>
      <c r="C712" s="745">
        <v>42922</v>
      </c>
      <c r="D712" s="723" t="s">
        <v>2569</v>
      </c>
      <c r="E712" s="746">
        <v>108.8</v>
      </c>
      <c r="F712" s="727">
        <v>71.5</v>
      </c>
      <c r="G712" s="747">
        <f t="shared" si="53"/>
        <v>37.299999999999997</v>
      </c>
      <c r="H712" s="723" t="s">
        <v>2616</v>
      </c>
      <c r="I712" s="500"/>
    </row>
    <row r="713" spans="1:9" ht="60" x14ac:dyDescent="0.25">
      <c r="A713" s="723">
        <v>25</v>
      </c>
      <c r="B713" s="726" t="s">
        <v>2854</v>
      </c>
      <c r="C713" s="745">
        <v>42922</v>
      </c>
      <c r="D713" s="723" t="s">
        <v>2569</v>
      </c>
      <c r="E713" s="746">
        <v>169.8</v>
      </c>
      <c r="F713" s="727">
        <v>111.6</v>
      </c>
      <c r="G713" s="747">
        <f t="shared" si="53"/>
        <v>58.200000000000017</v>
      </c>
      <c r="H713" s="723" t="s">
        <v>2616</v>
      </c>
      <c r="I713" s="500"/>
    </row>
    <row r="714" spans="1:9" ht="60" x14ac:dyDescent="0.25">
      <c r="A714" s="723">
        <v>26</v>
      </c>
      <c r="B714" s="726" t="s">
        <v>2854</v>
      </c>
      <c r="C714" s="745">
        <v>42922</v>
      </c>
      <c r="D714" s="723" t="s">
        <v>2569</v>
      </c>
      <c r="E714" s="746">
        <v>169.8</v>
      </c>
      <c r="F714" s="727">
        <v>111.6</v>
      </c>
      <c r="G714" s="747">
        <f t="shared" si="53"/>
        <v>58.200000000000017</v>
      </c>
      <c r="H714" s="723" t="s">
        <v>2616</v>
      </c>
      <c r="I714" s="500"/>
    </row>
    <row r="715" spans="1:9" ht="60" x14ac:dyDescent="0.25">
      <c r="A715" s="723">
        <v>27</v>
      </c>
      <c r="B715" s="726" t="s">
        <v>2854</v>
      </c>
      <c r="C715" s="745">
        <v>42922</v>
      </c>
      <c r="D715" s="723" t="s">
        <v>2569</v>
      </c>
      <c r="E715" s="746">
        <v>169.8</v>
      </c>
      <c r="F715" s="727">
        <v>111.6</v>
      </c>
      <c r="G715" s="747">
        <f t="shared" si="53"/>
        <v>58.200000000000017</v>
      </c>
      <c r="H715" s="723" t="s">
        <v>2616</v>
      </c>
      <c r="I715" s="500"/>
    </row>
    <row r="716" spans="1:9" ht="60" x14ac:dyDescent="0.25">
      <c r="A716" s="723">
        <v>28</v>
      </c>
      <c r="B716" s="726" t="s">
        <v>2854</v>
      </c>
      <c r="C716" s="745">
        <v>42922</v>
      </c>
      <c r="D716" s="723" t="s">
        <v>2569</v>
      </c>
      <c r="E716" s="746">
        <v>169.8</v>
      </c>
      <c r="F716" s="727">
        <v>111.6</v>
      </c>
      <c r="G716" s="747">
        <f t="shared" si="53"/>
        <v>58.200000000000017</v>
      </c>
      <c r="H716" s="723" t="s">
        <v>2616</v>
      </c>
      <c r="I716" s="500"/>
    </row>
    <row r="717" spans="1:9" ht="60" x14ac:dyDescent="0.25">
      <c r="A717" s="723">
        <v>29</v>
      </c>
      <c r="B717" s="726" t="s">
        <v>2854</v>
      </c>
      <c r="C717" s="745">
        <v>42922</v>
      </c>
      <c r="D717" s="723" t="s">
        <v>2569</v>
      </c>
      <c r="E717" s="746">
        <v>169.8</v>
      </c>
      <c r="F717" s="727">
        <v>111.6</v>
      </c>
      <c r="G717" s="747">
        <f t="shared" si="53"/>
        <v>58.200000000000017</v>
      </c>
      <c r="H717" s="723" t="s">
        <v>2616</v>
      </c>
      <c r="I717" s="500"/>
    </row>
    <row r="718" spans="1:9" ht="60" x14ac:dyDescent="0.25">
      <c r="A718" s="723">
        <v>30</v>
      </c>
      <c r="B718" s="726" t="s">
        <v>2854</v>
      </c>
      <c r="C718" s="745">
        <v>42922</v>
      </c>
      <c r="D718" s="723" t="s">
        <v>2569</v>
      </c>
      <c r="E718" s="746">
        <v>169.8</v>
      </c>
      <c r="F718" s="727">
        <v>111.6</v>
      </c>
      <c r="G718" s="747">
        <f t="shared" si="53"/>
        <v>58.200000000000017</v>
      </c>
      <c r="H718" s="723" t="s">
        <v>2616</v>
      </c>
      <c r="I718" s="500"/>
    </row>
    <row r="719" spans="1:9" ht="60" x14ac:dyDescent="0.25">
      <c r="A719" s="723">
        <v>31</v>
      </c>
      <c r="B719" s="726" t="s">
        <v>2854</v>
      </c>
      <c r="C719" s="745">
        <v>42922</v>
      </c>
      <c r="D719" s="723" t="s">
        <v>2569</v>
      </c>
      <c r="E719" s="746">
        <v>169.8</v>
      </c>
      <c r="F719" s="727">
        <v>111.6</v>
      </c>
      <c r="G719" s="747">
        <f t="shared" si="53"/>
        <v>58.200000000000017</v>
      </c>
      <c r="H719" s="723" t="s">
        <v>2616</v>
      </c>
      <c r="I719" s="500"/>
    </row>
    <row r="720" spans="1:9" ht="60" x14ac:dyDescent="0.25">
      <c r="A720" s="723">
        <v>32</v>
      </c>
      <c r="B720" s="726" t="s">
        <v>2854</v>
      </c>
      <c r="C720" s="745">
        <v>42922</v>
      </c>
      <c r="D720" s="723" t="s">
        <v>2569</v>
      </c>
      <c r="E720" s="746">
        <v>169.8</v>
      </c>
      <c r="F720" s="727">
        <v>111.6</v>
      </c>
      <c r="G720" s="747">
        <f t="shared" si="53"/>
        <v>58.200000000000017</v>
      </c>
      <c r="H720" s="723" t="s">
        <v>2616</v>
      </c>
      <c r="I720" s="500"/>
    </row>
    <row r="721" spans="1:9" ht="60" x14ac:dyDescent="0.25">
      <c r="A721" s="723">
        <v>33</v>
      </c>
      <c r="B721" s="726" t="s">
        <v>2854</v>
      </c>
      <c r="C721" s="745">
        <v>42922</v>
      </c>
      <c r="D721" s="723" t="s">
        <v>2569</v>
      </c>
      <c r="E721" s="746">
        <v>169.8</v>
      </c>
      <c r="F721" s="727">
        <v>111.6</v>
      </c>
      <c r="G721" s="747">
        <f t="shared" si="53"/>
        <v>58.200000000000017</v>
      </c>
      <c r="H721" s="723" t="s">
        <v>2616</v>
      </c>
      <c r="I721" s="500"/>
    </row>
    <row r="722" spans="1:9" ht="60" x14ac:dyDescent="0.25">
      <c r="A722" s="723">
        <v>34</v>
      </c>
      <c r="B722" s="726" t="s">
        <v>2854</v>
      </c>
      <c r="C722" s="745">
        <v>42922</v>
      </c>
      <c r="D722" s="723" t="s">
        <v>2569</v>
      </c>
      <c r="E722" s="746">
        <v>169.8</v>
      </c>
      <c r="F722" s="727">
        <v>111.6</v>
      </c>
      <c r="G722" s="747">
        <f t="shared" si="53"/>
        <v>58.200000000000017</v>
      </c>
      <c r="H722" s="723" t="s">
        <v>2616</v>
      </c>
      <c r="I722" s="500"/>
    </row>
    <row r="723" spans="1:9" ht="60" x14ac:dyDescent="0.25">
      <c r="A723" s="723">
        <v>35</v>
      </c>
      <c r="B723" s="726" t="s">
        <v>2854</v>
      </c>
      <c r="C723" s="745">
        <v>42922</v>
      </c>
      <c r="D723" s="723" t="s">
        <v>2569</v>
      </c>
      <c r="E723" s="746">
        <v>169.8</v>
      </c>
      <c r="F723" s="727">
        <v>111.6</v>
      </c>
      <c r="G723" s="747">
        <f t="shared" si="53"/>
        <v>58.200000000000017</v>
      </c>
      <c r="H723" s="723" t="s">
        <v>2616</v>
      </c>
      <c r="I723" s="500"/>
    </row>
    <row r="724" spans="1:9" ht="60" x14ac:dyDescent="0.25">
      <c r="A724" s="723">
        <v>36</v>
      </c>
      <c r="B724" s="726" t="s">
        <v>2854</v>
      </c>
      <c r="C724" s="745">
        <v>42922</v>
      </c>
      <c r="D724" s="723" t="s">
        <v>2569</v>
      </c>
      <c r="E724" s="746">
        <v>169.8</v>
      </c>
      <c r="F724" s="727">
        <v>111.6</v>
      </c>
      <c r="G724" s="747">
        <f>E724-F724</f>
        <v>58.200000000000017</v>
      </c>
      <c r="H724" s="723" t="s">
        <v>2616</v>
      </c>
      <c r="I724" s="500"/>
    </row>
    <row r="725" spans="1:9" ht="30" x14ac:dyDescent="0.25">
      <c r="A725" s="723">
        <v>37</v>
      </c>
      <c r="B725" s="748" t="s">
        <v>2570</v>
      </c>
      <c r="C725" s="738">
        <v>40543</v>
      </c>
      <c r="D725" s="723" t="s">
        <v>2571</v>
      </c>
      <c r="E725" s="705">
        <v>52.9</v>
      </c>
      <c r="F725" s="707">
        <f>E725</f>
        <v>52.9</v>
      </c>
      <c r="G725" s="705">
        <f t="shared" ref="G725:G746" si="54">E725-F725</f>
        <v>0</v>
      </c>
      <c r="H725" s="723" t="s">
        <v>2616</v>
      </c>
      <c r="I725" s="500"/>
    </row>
    <row r="726" spans="1:9" ht="30" x14ac:dyDescent="0.25">
      <c r="A726" s="723">
        <v>38</v>
      </c>
      <c r="B726" s="726" t="s">
        <v>2855</v>
      </c>
      <c r="C726" s="738">
        <v>40543</v>
      </c>
      <c r="D726" s="723" t="s">
        <v>2572</v>
      </c>
      <c r="E726" s="705">
        <v>79.5</v>
      </c>
      <c r="F726" s="705">
        <f>E726</f>
        <v>79.5</v>
      </c>
      <c r="G726" s="705">
        <f t="shared" si="54"/>
        <v>0</v>
      </c>
      <c r="H726" s="723" t="s">
        <v>2616</v>
      </c>
      <c r="I726" s="500"/>
    </row>
    <row r="727" spans="1:9" ht="30" x14ac:dyDescent="0.25">
      <c r="A727" s="723">
        <v>39</v>
      </c>
      <c r="B727" s="726" t="s">
        <v>2856</v>
      </c>
      <c r="C727" s="738">
        <v>43790</v>
      </c>
      <c r="D727" s="723" t="s">
        <v>2573</v>
      </c>
      <c r="E727" s="705">
        <v>729</v>
      </c>
      <c r="F727" s="705">
        <v>486</v>
      </c>
      <c r="G727" s="705">
        <f t="shared" si="54"/>
        <v>243</v>
      </c>
      <c r="H727" s="723" t="s">
        <v>2616</v>
      </c>
      <c r="I727" s="500"/>
    </row>
    <row r="728" spans="1:9" ht="30" x14ac:dyDescent="0.25">
      <c r="A728" s="723">
        <v>40</v>
      </c>
      <c r="B728" s="697" t="s">
        <v>2956</v>
      </c>
      <c r="C728" s="749">
        <v>40543</v>
      </c>
      <c r="D728" s="723" t="s">
        <v>2572</v>
      </c>
      <c r="E728" s="705">
        <v>74.900000000000006</v>
      </c>
      <c r="F728" s="705">
        <f>E728</f>
        <v>74.900000000000006</v>
      </c>
      <c r="G728" s="705">
        <f t="shared" si="54"/>
        <v>0</v>
      </c>
      <c r="H728" s="723" t="s">
        <v>2616</v>
      </c>
      <c r="I728" s="500"/>
    </row>
    <row r="729" spans="1:9" ht="30" x14ac:dyDescent="0.25">
      <c r="A729" s="723">
        <v>41</v>
      </c>
      <c r="B729" s="726" t="s">
        <v>2857</v>
      </c>
      <c r="C729" s="749">
        <v>41999</v>
      </c>
      <c r="D729" s="723" t="s">
        <v>2574</v>
      </c>
      <c r="E729" s="705">
        <v>99.9</v>
      </c>
      <c r="F729" s="705">
        <v>84.8</v>
      </c>
      <c r="G729" s="705">
        <f t="shared" si="54"/>
        <v>15.100000000000009</v>
      </c>
      <c r="H729" s="723" t="s">
        <v>2616</v>
      </c>
      <c r="I729" s="500"/>
    </row>
    <row r="730" spans="1:9" ht="30" x14ac:dyDescent="0.25">
      <c r="A730" s="723">
        <v>42</v>
      </c>
      <c r="B730" s="726" t="s">
        <v>2858</v>
      </c>
      <c r="C730" s="749">
        <v>43790</v>
      </c>
      <c r="D730" s="723" t="s">
        <v>2562</v>
      </c>
      <c r="E730" s="705">
        <v>172</v>
      </c>
      <c r="F730" s="705">
        <v>114.7</v>
      </c>
      <c r="G730" s="705">
        <f t="shared" si="54"/>
        <v>57.3</v>
      </c>
      <c r="H730" s="723" t="s">
        <v>2616</v>
      </c>
      <c r="I730" s="500"/>
    </row>
    <row r="731" spans="1:9" ht="30" x14ac:dyDescent="0.25">
      <c r="A731" s="723">
        <v>43</v>
      </c>
      <c r="B731" s="726" t="s">
        <v>3609</v>
      </c>
      <c r="C731" s="749">
        <v>44545</v>
      </c>
      <c r="D731" s="723" t="s">
        <v>3610</v>
      </c>
      <c r="E731" s="705">
        <v>78.8</v>
      </c>
      <c r="F731" s="705">
        <v>78.8</v>
      </c>
      <c r="G731" s="705">
        <v>0</v>
      </c>
      <c r="H731" s="723" t="s">
        <v>2616</v>
      </c>
      <c r="I731" s="500"/>
    </row>
    <row r="732" spans="1:9" ht="60" x14ac:dyDescent="0.25">
      <c r="A732" s="723">
        <v>44</v>
      </c>
      <c r="B732" s="726" t="s">
        <v>2859</v>
      </c>
      <c r="C732" s="749">
        <v>42885</v>
      </c>
      <c r="D732" s="723" t="s">
        <v>2575</v>
      </c>
      <c r="E732" s="705">
        <v>123</v>
      </c>
      <c r="F732" s="705">
        <v>75.099999999999994</v>
      </c>
      <c r="G732" s="705">
        <f t="shared" si="54"/>
        <v>47.900000000000006</v>
      </c>
      <c r="H732" s="723" t="s">
        <v>2616</v>
      </c>
      <c r="I732" s="500"/>
    </row>
    <row r="733" spans="1:9" ht="30" x14ac:dyDescent="0.25">
      <c r="A733" s="723">
        <v>45</v>
      </c>
      <c r="B733" s="726" t="s">
        <v>2860</v>
      </c>
      <c r="C733" s="749">
        <v>43790</v>
      </c>
      <c r="D733" s="723" t="s">
        <v>2576</v>
      </c>
      <c r="E733" s="705">
        <v>3017.8</v>
      </c>
      <c r="F733" s="705">
        <v>2011.9</v>
      </c>
      <c r="G733" s="705">
        <f t="shared" si="54"/>
        <v>1005.9000000000001</v>
      </c>
      <c r="H733" s="723" t="s">
        <v>2616</v>
      </c>
      <c r="I733" s="500"/>
    </row>
    <row r="734" spans="1:9" ht="30" x14ac:dyDescent="0.25">
      <c r="A734" s="723">
        <v>46</v>
      </c>
      <c r="B734" s="697" t="s">
        <v>2577</v>
      </c>
      <c r="C734" s="749">
        <v>40543</v>
      </c>
      <c r="D734" s="723" t="s">
        <v>2578</v>
      </c>
      <c r="E734" s="705">
        <v>333.7</v>
      </c>
      <c r="F734" s="705">
        <f>E734</f>
        <v>333.7</v>
      </c>
      <c r="G734" s="705">
        <f t="shared" si="54"/>
        <v>0</v>
      </c>
      <c r="H734" s="723" t="s">
        <v>2616</v>
      </c>
      <c r="I734" s="500"/>
    </row>
    <row r="735" spans="1:9" ht="30" x14ac:dyDescent="0.25">
      <c r="A735" s="723">
        <v>47</v>
      </c>
      <c r="B735" s="726" t="s">
        <v>3612</v>
      </c>
      <c r="C735" s="750">
        <v>44186</v>
      </c>
      <c r="D735" s="723" t="s">
        <v>3613</v>
      </c>
      <c r="E735" s="727">
        <v>50</v>
      </c>
      <c r="F735" s="727">
        <v>50</v>
      </c>
      <c r="G735" s="727">
        <v>0</v>
      </c>
      <c r="H735" s="723" t="s">
        <v>2616</v>
      </c>
      <c r="I735" s="500"/>
    </row>
    <row r="736" spans="1:9" ht="30" x14ac:dyDescent="0.25">
      <c r="A736" s="723">
        <v>48</v>
      </c>
      <c r="B736" s="726" t="s">
        <v>3612</v>
      </c>
      <c r="C736" s="750">
        <v>44186</v>
      </c>
      <c r="D736" s="723" t="s">
        <v>3614</v>
      </c>
      <c r="E736" s="727">
        <v>180</v>
      </c>
      <c r="F736" s="727">
        <v>138.5</v>
      </c>
      <c r="G736" s="727">
        <v>41.5</v>
      </c>
      <c r="H736" s="723" t="s">
        <v>2616</v>
      </c>
      <c r="I736" s="500"/>
    </row>
    <row r="737" spans="1:10" ht="30" x14ac:dyDescent="0.25">
      <c r="A737" s="723">
        <v>49</v>
      </c>
      <c r="B737" s="697" t="s">
        <v>2579</v>
      </c>
      <c r="C737" s="749">
        <v>39813</v>
      </c>
      <c r="D737" s="723" t="s">
        <v>2580</v>
      </c>
      <c r="E737" s="705">
        <v>67.599999999999994</v>
      </c>
      <c r="F737" s="705">
        <f t="shared" ref="F737:F738" si="55">E737</f>
        <v>67.599999999999994</v>
      </c>
      <c r="G737" s="705">
        <f t="shared" si="54"/>
        <v>0</v>
      </c>
      <c r="H737" s="723" t="s">
        <v>2616</v>
      </c>
      <c r="I737" s="500"/>
    </row>
    <row r="738" spans="1:10" ht="30" x14ac:dyDescent="0.25">
      <c r="A738" s="723">
        <v>50</v>
      </c>
      <c r="B738" s="697" t="s">
        <v>2579</v>
      </c>
      <c r="C738" s="749">
        <v>39813</v>
      </c>
      <c r="D738" s="723" t="s">
        <v>2580</v>
      </c>
      <c r="E738" s="705">
        <v>54</v>
      </c>
      <c r="F738" s="705">
        <f t="shared" si="55"/>
        <v>54</v>
      </c>
      <c r="G738" s="705">
        <f t="shared" si="54"/>
        <v>0</v>
      </c>
      <c r="H738" s="723" t="s">
        <v>2616</v>
      </c>
      <c r="I738" s="500"/>
    </row>
    <row r="739" spans="1:10" ht="30" x14ac:dyDescent="0.25">
      <c r="A739" s="723">
        <v>51</v>
      </c>
      <c r="B739" s="726" t="s">
        <v>2861</v>
      </c>
      <c r="C739" s="733">
        <v>43790</v>
      </c>
      <c r="D739" s="723" t="s">
        <v>2573</v>
      </c>
      <c r="E739" s="705">
        <v>227</v>
      </c>
      <c r="F739" s="705">
        <v>151.30000000000001</v>
      </c>
      <c r="G739" s="705">
        <f t="shared" si="54"/>
        <v>75.699999999999989</v>
      </c>
      <c r="H739" s="723" t="s">
        <v>2616</v>
      </c>
      <c r="I739" s="500"/>
    </row>
    <row r="740" spans="1:10" ht="30" x14ac:dyDescent="0.25">
      <c r="A740" s="723">
        <v>52</v>
      </c>
      <c r="B740" s="697" t="s">
        <v>2862</v>
      </c>
      <c r="C740" s="749">
        <v>41992</v>
      </c>
      <c r="D740" s="723" t="s">
        <v>2581</v>
      </c>
      <c r="E740" s="705">
        <v>60</v>
      </c>
      <c r="F740" s="705">
        <v>0</v>
      </c>
      <c r="G740" s="705">
        <f t="shared" si="54"/>
        <v>60</v>
      </c>
      <c r="H740" s="723" t="s">
        <v>2616</v>
      </c>
      <c r="I740" s="500"/>
    </row>
    <row r="741" spans="1:10" ht="30" x14ac:dyDescent="0.25">
      <c r="A741" s="723">
        <v>53</v>
      </c>
      <c r="B741" s="697" t="s">
        <v>2582</v>
      </c>
      <c r="C741" s="749">
        <v>39813</v>
      </c>
      <c r="D741" s="723" t="s">
        <v>2583</v>
      </c>
      <c r="E741" s="705">
        <v>68.7</v>
      </c>
      <c r="F741" s="705">
        <f>E741</f>
        <v>68.7</v>
      </c>
      <c r="G741" s="705">
        <f t="shared" si="54"/>
        <v>0</v>
      </c>
      <c r="H741" s="723" t="s">
        <v>2616</v>
      </c>
      <c r="I741" s="500"/>
    </row>
    <row r="742" spans="1:10" ht="30" x14ac:dyDescent="0.25">
      <c r="A742" s="723">
        <v>54</v>
      </c>
      <c r="B742" s="726" t="s">
        <v>2863</v>
      </c>
      <c r="C742" s="749">
        <v>42938</v>
      </c>
      <c r="D742" s="723" t="s">
        <v>2584</v>
      </c>
      <c r="E742" s="705">
        <v>50.9</v>
      </c>
      <c r="F742" s="705">
        <v>31.5</v>
      </c>
      <c r="G742" s="705">
        <f t="shared" si="54"/>
        <v>19.399999999999999</v>
      </c>
      <c r="H742" s="723" t="s">
        <v>2616</v>
      </c>
      <c r="I742" s="500"/>
    </row>
    <row r="743" spans="1:10" ht="30" x14ac:dyDescent="0.25">
      <c r="A743" s="723">
        <v>55</v>
      </c>
      <c r="B743" s="726" t="s">
        <v>2863</v>
      </c>
      <c r="C743" s="749">
        <v>42938</v>
      </c>
      <c r="D743" s="723" t="s">
        <v>2584</v>
      </c>
      <c r="E743" s="705">
        <v>50.9</v>
      </c>
      <c r="F743" s="705">
        <v>31.5</v>
      </c>
      <c r="G743" s="705">
        <f t="shared" si="54"/>
        <v>19.399999999999999</v>
      </c>
      <c r="H743" s="723" t="s">
        <v>2616</v>
      </c>
      <c r="I743" s="500"/>
    </row>
    <row r="744" spans="1:10" ht="30" x14ac:dyDescent="0.25">
      <c r="A744" s="723">
        <v>56</v>
      </c>
      <c r="B744" s="697" t="s">
        <v>2864</v>
      </c>
      <c r="C744" s="749">
        <v>39813</v>
      </c>
      <c r="D744" s="723" t="s">
        <v>2583</v>
      </c>
      <c r="E744" s="705">
        <v>88.4</v>
      </c>
      <c r="F744" s="705">
        <v>57.1</v>
      </c>
      <c r="G744" s="705">
        <f t="shared" si="54"/>
        <v>31.300000000000004</v>
      </c>
      <c r="H744" s="723" t="s">
        <v>2616</v>
      </c>
      <c r="I744" s="500"/>
    </row>
    <row r="745" spans="1:10" ht="30" x14ac:dyDescent="0.25">
      <c r="A745" s="723">
        <v>57</v>
      </c>
      <c r="B745" s="697" t="s">
        <v>2957</v>
      </c>
      <c r="C745" s="749">
        <v>39803</v>
      </c>
      <c r="D745" s="723" t="s">
        <v>2583</v>
      </c>
      <c r="E745" s="705">
        <v>59.9</v>
      </c>
      <c r="F745" s="705">
        <v>38.700000000000003</v>
      </c>
      <c r="G745" s="705">
        <f t="shared" si="54"/>
        <v>21.199999999999996</v>
      </c>
      <c r="H745" s="723" t="s">
        <v>2616</v>
      </c>
      <c r="I745" s="500"/>
    </row>
    <row r="746" spans="1:10" ht="30" x14ac:dyDescent="0.25">
      <c r="A746" s="723">
        <v>58</v>
      </c>
      <c r="B746" s="726" t="s">
        <v>2585</v>
      </c>
      <c r="C746" s="492">
        <v>43790</v>
      </c>
      <c r="D746" s="723" t="s">
        <v>2573</v>
      </c>
      <c r="E746" s="705">
        <v>453.4</v>
      </c>
      <c r="F746" s="705">
        <v>302.3</v>
      </c>
      <c r="G746" s="705">
        <f t="shared" si="54"/>
        <v>151.09999999999997</v>
      </c>
      <c r="H746" s="723" t="s">
        <v>2616</v>
      </c>
      <c r="I746" s="500"/>
    </row>
    <row r="747" spans="1:10" x14ac:dyDescent="0.25">
      <c r="A747" s="724"/>
      <c r="B747" s="718" t="s">
        <v>379</v>
      </c>
      <c r="C747" s="724" t="s">
        <v>26</v>
      </c>
      <c r="D747" s="724" t="s">
        <v>26</v>
      </c>
      <c r="E747" s="709">
        <f>SUM(E689:E746)</f>
        <v>14448</v>
      </c>
      <c r="F747" s="709">
        <f t="shared" ref="F747:G747" si="56">SUM(F689:F746)</f>
        <v>11640.400000000005</v>
      </c>
      <c r="G747" s="709">
        <f t="shared" si="56"/>
        <v>2807.6000000000008</v>
      </c>
      <c r="H747" s="724" t="s">
        <v>26</v>
      </c>
      <c r="I747" s="500"/>
    </row>
    <row r="748" spans="1:10" s="587" customFormat="1" x14ac:dyDescent="0.25">
      <c r="A748" s="725"/>
      <c r="B748" s="1044" t="s">
        <v>2614</v>
      </c>
      <c r="C748" s="1044"/>
      <c r="D748" s="1044"/>
      <c r="E748" s="1044"/>
      <c r="F748" s="1044"/>
      <c r="G748" s="1044"/>
      <c r="H748" s="1044"/>
      <c r="I748" s="751"/>
    </row>
    <row r="749" spans="1:10" s="587" customFormat="1" ht="33" customHeight="1" x14ac:dyDescent="0.25">
      <c r="A749" s="471">
        <v>1</v>
      </c>
      <c r="B749" s="726" t="s">
        <v>2839</v>
      </c>
      <c r="C749" s="738">
        <v>43602</v>
      </c>
      <c r="D749" s="723" t="s">
        <v>2615</v>
      </c>
      <c r="E749" s="705">
        <v>60.3</v>
      </c>
      <c r="F749" s="705">
        <v>60.3</v>
      </c>
      <c r="G749" s="705">
        <v>0</v>
      </c>
      <c r="H749" s="471" t="s">
        <v>75</v>
      </c>
      <c r="I749" s="752"/>
      <c r="J749" s="752"/>
    </row>
    <row r="750" spans="1:10" s="587" customFormat="1" ht="33" customHeight="1" x14ac:dyDescent="0.25">
      <c r="A750" s="471">
        <v>2</v>
      </c>
      <c r="B750" s="726" t="s">
        <v>3618</v>
      </c>
      <c r="C750" s="738">
        <v>44554</v>
      </c>
      <c r="D750" s="723" t="s">
        <v>3627</v>
      </c>
      <c r="E750" s="705">
        <v>133</v>
      </c>
      <c r="F750" s="705">
        <v>0</v>
      </c>
      <c r="G750" s="705">
        <v>133</v>
      </c>
      <c r="H750" s="471" t="s">
        <v>75</v>
      </c>
      <c r="I750" s="588"/>
      <c r="J750" s="588"/>
    </row>
    <row r="751" spans="1:10" s="587" customFormat="1" ht="15" customHeight="1" x14ac:dyDescent="0.25">
      <c r="A751" s="471"/>
      <c r="B751" s="753" t="s">
        <v>24</v>
      </c>
      <c r="C751" s="471" t="s">
        <v>26</v>
      </c>
      <c r="D751" s="471" t="s">
        <v>26</v>
      </c>
      <c r="E751" s="708">
        <f>E749+E750</f>
        <v>193.3</v>
      </c>
      <c r="F751" s="708">
        <f t="shared" ref="F751:G751" si="57">F749+F750</f>
        <v>60.3</v>
      </c>
      <c r="G751" s="708">
        <f t="shared" si="57"/>
        <v>133</v>
      </c>
      <c r="H751" s="471" t="s">
        <v>26</v>
      </c>
      <c r="I751" s="588"/>
      <c r="J751" s="588"/>
    </row>
    <row r="752" spans="1:10" x14ac:dyDescent="0.25">
      <c r="A752" s="967" t="s">
        <v>899</v>
      </c>
      <c r="B752" s="968"/>
      <c r="C752" s="968"/>
      <c r="D752" s="968"/>
      <c r="E752" s="968"/>
      <c r="F752" s="968"/>
      <c r="G752" s="968"/>
      <c r="H752" s="968"/>
    </row>
    <row r="753" spans="1:12" s="500" customFormat="1" ht="45" x14ac:dyDescent="0.2">
      <c r="A753" s="471">
        <v>1</v>
      </c>
      <c r="B753" s="726" t="s">
        <v>1744</v>
      </c>
      <c r="C753" s="471" t="s">
        <v>902</v>
      </c>
      <c r="D753" s="723" t="s">
        <v>1014</v>
      </c>
      <c r="E753" s="705">
        <v>391.85315000000003</v>
      </c>
      <c r="F753" s="705">
        <f t="shared" ref="F753:F766" si="58">E753</f>
        <v>391.85315000000003</v>
      </c>
      <c r="G753" s="705">
        <f t="shared" ref="G753:G757" si="59">E753-F753</f>
        <v>0</v>
      </c>
      <c r="H753" s="471" t="s">
        <v>75</v>
      </c>
      <c r="I753" s="754"/>
    </row>
    <row r="754" spans="1:12" ht="45" x14ac:dyDescent="0.25">
      <c r="A754" s="471">
        <v>2</v>
      </c>
      <c r="B754" s="726" t="s">
        <v>1745</v>
      </c>
      <c r="C754" s="471" t="s">
        <v>902</v>
      </c>
      <c r="D754" s="723" t="s">
        <v>1014</v>
      </c>
      <c r="E754" s="705">
        <v>391.85315000000003</v>
      </c>
      <c r="F754" s="705">
        <f t="shared" si="58"/>
        <v>391.85315000000003</v>
      </c>
      <c r="G754" s="705">
        <f t="shared" si="59"/>
        <v>0</v>
      </c>
      <c r="H754" s="471" t="s">
        <v>75</v>
      </c>
      <c r="I754" s="504"/>
      <c r="J754" s="472"/>
      <c r="K754" s="472"/>
      <c r="L754" s="472"/>
    </row>
    <row r="755" spans="1:12" ht="36" customHeight="1" x14ac:dyDescent="0.25">
      <c r="A755" s="471">
        <v>3</v>
      </c>
      <c r="B755" s="726" t="s">
        <v>1746</v>
      </c>
      <c r="C755" s="471" t="s">
        <v>902</v>
      </c>
      <c r="D755" s="723" t="s">
        <v>1014</v>
      </c>
      <c r="E755" s="705">
        <v>407.03525000000002</v>
      </c>
      <c r="F755" s="705">
        <f t="shared" si="58"/>
        <v>407.03525000000002</v>
      </c>
      <c r="G755" s="705">
        <f t="shared" si="59"/>
        <v>0</v>
      </c>
      <c r="H755" s="471" t="s">
        <v>75</v>
      </c>
      <c r="I755" s="504"/>
      <c r="J755" s="472"/>
      <c r="K755" s="472"/>
      <c r="L755" s="472"/>
    </row>
    <row r="756" spans="1:12" ht="30" x14ac:dyDescent="0.25">
      <c r="A756" s="471">
        <v>4</v>
      </c>
      <c r="B756" s="726" t="s">
        <v>1747</v>
      </c>
      <c r="C756" s="471" t="s">
        <v>902</v>
      </c>
      <c r="D756" s="723" t="s">
        <v>1014</v>
      </c>
      <c r="E756" s="705">
        <v>53.383400000000002</v>
      </c>
      <c r="F756" s="705">
        <f t="shared" si="58"/>
        <v>53.383400000000002</v>
      </c>
      <c r="G756" s="705">
        <f t="shared" si="59"/>
        <v>0</v>
      </c>
      <c r="H756" s="471" t="s">
        <v>75</v>
      </c>
      <c r="I756" s="504"/>
      <c r="J756" s="472"/>
      <c r="K756" s="472"/>
      <c r="L756" s="472"/>
    </row>
    <row r="757" spans="1:12" ht="30" x14ac:dyDescent="0.25">
      <c r="A757" s="471">
        <v>5</v>
      </c>
      <c r="B757" s="726" t="s">
        <v>1748</v>
      </c>
      <c r="C757" s="471" t="s">
        <v>902</v>
      </c>
      <c r="D757" s="723" t="s">
        <v>1014</v>
      </c>
      <c r="E757" s="705">
        <v>273.58474999999999</v>
      </c>
      <c r="F757" s="705">
        <f t="shared" si="58"/>
        <v>273.58474999999999</v>
      </c>
      <c r="G757" s="705">
        <f t="shared" si="59"/>
        <v>0</v>
      </c>
      <c r="H757" s="471" t="s">
        <v>75</v>
      </c>
      <c r="I757" s="504"/>
      <c r="J757" s="472"/>
      <c r="K757" s="472"/>
      <c r="L757" s="472"/>
    </row>
    <row r="758" spans="1:12" ht="30" x14ac:dyDescent="0.25">
      <c r="A758" s="471">
        <v>6</v>
      </c>
      <c r="B758" s="726" t="s">
        <v>1749</v>
      </c>
      <c r="C758" s="471" t="s">
        <v>902</v>
      </c>
      <c r="D758" s="723" t="s">
        <v>1014</v>
      </c>
      <c r="E758" s="705">
        <v>273.58474999999999</v>
      </c>
      <c r="F758" s="705">
        <f t="shared" si="58"/>
        <v>273.58474999999999</v>
      </c>
      <c r="G758" s="705">
        <f t="shared" ref="G758:G783" si="60">E758-F758</f>
        <v>0</v>
      </c>
      <c r="H758" s="471" t="s">
        <v>75</v>
      </c>
      <c r="I758" s="504"/>
      <c r="J758" s="472"/>
      <c r="K758" s="472"/>
      <c r="L758" s="472"/>
    </row>
    <row r="759" spans="1:12" ht="35.25" customHeight="1" x14ac:dyDescent="0.25">
      <c r="A759" s="471">
        <v>7</v>
      </c>
      <c r="B759" s="726" t="s">
        <v>1750</v>
      </c>
      <c r="C759" s="471" t="s">
        <v>902</v>
      </c>
      <c r="D759" s="723" t="s">
        <v>1014</v>
      </c>
      <c r="E759" s="705">
        <v>246.00649999999999</v>
      </c>
      <c r="F759" s="705">
        <f t="shared" si="58"/>
        <v>246.00649999999999</v>
      </c>
      <c r="G759" s="705">
        <f t="shared" si="60"/>
        <v>0</v>
      </c>
      <c r="H759" s="471" t="s">
        <v>75</v>
      </c>
      <c r="I759" s="504"/>
      <c r="J759" s="472"/>
      <c r="K759" s="472"/>
      <c r="L759" s="472"/>
    </row>
    <row r="760" spans="1:12" ht="30" x14ac:dyDescent="0.25">
      <c r="A760" s="471">
        <v>8</v>
      </c>
      <c r="B760" s="726" t="s">
        <v>1751</v>
      </c>
      <c r="C760" s="471" t="s">
        <v>902</v>
      </c>
      <c r="D760" s="723" t="s">
        <v>1014</v>
      </c>
      <c r="E760" s="705">
        <v>233.05119999999999</v>
      </c>
      <c r="F760" s="705">
        <f t="shared" si="58"/>
        <v>233.05119999999999</v>
      </c>
      <c r="G760" s="705">
        <f t="shared" si="60"/>
        <v>0</v>
      </c>
      <c r="H760" s="471" t="s">
        <v>75</v>
      </c>
      <c r="I760" s="504"/>
      <c r="J760" s="472"/>
      <c r="K760" s="472"/>
      <c r="L760" s="472"/>
    </row>
    <row r="761" spans="1:12" ht="30" x14ac:dyDescent="0.25">
      <c r="A761" s="471">
        <v>9</v>
      </c>
      <c r="B761" s="726" t="s">
        <v>1752</v>
      </c>
      <c r="C761" s="471" t="s">
        <v>902</v>
      </c>
      <c r="D761" s="723" t="s">
        <v>1014</v>
      </c>
      <c r="E761" s="705">
        <v>177.6678</v>
      </c>
      <c r="F761" s="705">
        <f t="shared" si="58"/>
        <v>177.6678</v>
      </c>
      <c r="G761" s="705">
        <f t="shared" si="60"/>
        <v>0</v>
      </c>
      <c r="H761" s="471" t="s">
        <v>75</v>
      </c>
      <c r="I761" s="504"/>
      <c r="J761" s="472"/>
      <c r="K761" s="472"/>
      <c r="L761" s="472"/>
    </row>
    <row r="762" spans="1:12" ht="30" x14ac:dyDescent="0.25">
      <c r="A762" s="471">
        <v>10</v>
      </c>
      <c r="B762" s="726" t="s">
        <v>1753</v>
      </c>
      <c r="C762" s="471" t="s">
        <v>902</v>
      </c>
      <c r="D762" s="723" t="s">
        <v>1014</v>
      </c>
      <c r="E762" s="705">
        <v>122.738</v>
      </c>
      <c r="F762" s="705">
        <f t="shared" si="58"/>
        <v>122.738</v>
      </c>
      <c r="G762" s="705">
        <f t="shared" si="60"/>
        <v>0</v>
      </c>
      <c r="H762" s="471" t="s">
        <v>75</v>
      </c>
      <c r="I762" s="504"/>
      <c r="J762" s="472"/>
      <c r="K762" s="472"/>
      <c r="L762" s="472"/>
    </row>
    <row r="763" spans="1:12" ht="45" x14ac:dyDescent="0.25">
      <c r="A763" s="471">
        <v>11</v>
      </c>
      <c r="B763" s="726" t="s">
        <v>1754</v>
      </c>
      <c r="C763" s="471" t="s">
        <v>902</v>
      </c>
      <c r="D763" s="723" t="s">
        <v>1014</v>
      </c>
      <c r="E763" s="705">
        <v>510.38679999999999</v>
      </c>
      <c r="F763" s="705">
        <f t="shared" si="58"/>
        <v>510.38679999999999</v>
      </c>
      <c r="G763" s="705">
        <f>E763-F763</f>
        <v>0</v>
      </c>
      <c r="H763" s="471" t="s">
        <v>75</v>
      </c>
      <c r="I763" s="504"/>
      <c r="J763" s="472"/>
      <c r="K763" s="472"/>
      <c r="L763" s="472"/>
    </row>
    <row r="764" spans="1:12" ht="45" x14ac:dyDescent="0.25">
      <c r="A764" s="471">
        <v>12</v>
      </c>
      <c r="B764" s="726" t="s">
        <v>1755</v>
      </c>
      <c r="C764" s="471" t="s">
        <v>902</v>
      </c>
      <c r="D764" s="723" t="s">
        <v>1014</v>
      </c>
      <c r="E764" s="705">
        <v>143.65</v>
      </c>
      <c r="F764" s="705">
        <f t="shared" si="58"/>
        <v>143.65</v>
      </c>
      <c r="G764" s="705">
        <f t="shared" si="60"/>
        <v>0</v>
      </c>
      <c r="H764" s="471" t="s">
        <v>75</v>
      </c>
      <c r="I764" s="504"/>
      <c r="J764" s="472"/>
      <c r="K764" s="472"/>
      <c r="L764" s="472"/>
    </row>
    <row r="765" spans="1:12" ht="49.5" customHeight="1" x14ac:dyDescent="0.25">
      <c r="A765" s="471">
        <v>13</v>
      </c>
      <c r="B765" s="726" t="s">
        <v>1756</v>
      </c>
      <c r="C765" s="471" t="s">
        <v>902</v>
      </c>
      <c r="D765" s="723" t="s">
        <v>1014</v>
      </c>
      <c r="E765" s="705">
        <v>156.9074</v>
      </c>
      <c r="F765" s="705">
        <f t="shared" si="58"/>
        <v>156.9074</v>
      </c>
      <c r="G765" s="705">
        <f t="shared" si="60"/>
        <v>0</v>
      </c>
      <c r="H765" s="471" t="s">
        <v>75</v>
      </c>
      <c r="I765" s="504"/>
      <c r="J765" s="472"/>
      <c r="K765" s="472"/>
      <c r="L765" s="472"/>
    </row>
    <row r="766" spans="1:12" ht="48.75" customHeight="1" x14ac:dyDescent="0.25">
      <c r="A766" s="471">
        <v>14</v>
      </c>
      <c r="B766" s="726" t="s">
        <v>1757</v>
      </c>
      <c r="C766" s="471" t="s">
        <v>902</v>
      </c>
      <c r="D766" s="723" t="s">
        <v>1014</v>
      </c>
      <c r="E766" s="705">
        <v>174.40899999999999</v>
      </c>
      <c r="F766" s="705">
        <f t="shared" si="58"/>
        <v>174.40899999999999</v>
      </c>
      <c r="G766" s="705">
        <f t="shared" si="60"/>
        <v>0</v>
      </c>
      <c r="H766" s="471" t="s">
        <v>75</v>
      </c>
      <c r="I766" s="504"/>
      <c r="J766" s="472"/>
      <c r="K766" s="472"/>
      <c r="L766" s="472"/>
    </row>
    <row r="767" spans="1:12" ht="60" x14ac:dyDescent="0.25">
      <c r="A767" s="471">
        <v>15</v>
      </c>
      <c r="B767" s="726" t="s">
        <v>1758</v>
      </c>
      <c r="C767" s="471" t="s">
        <v>902</v>
      </c>
      <c r="D767" s="723" t="s">
        <v>1014</v>
      </c>
      <c r="E767" s="705">
        <v>174.40899999999999</v>
      </c>
      <c r="F767" s="705">
        <f t="shared" ref="F767:F789" si="61">E767</f>
        <v>174.40899999999999</v>
      </c>
      <c r="G767" s="705">
        <f t="shared" si="60"/>
        <v>0</v>
      </c>
      <c r="H767" s="471" t="s">
        <v>75</v>
      </c>
      <c r="I767" s="504"/>
      <c r="J767" s="472"/>
      <c r="K767" s="472"/>
      <c r="L767" s="472"/>
    </row>
    <row r="768" spans="1:12" ht="45" x14ac:dyDescent="0.25">
      <c r="A768" s="471">
        <v>16</v>
      </c>
      <c r="B768" s="726" t="s">
        <v>1759</v>
      </c>
      <c r="C768" s="471" t="s">
        <v>902</v>
      </c>
      <c r="D768" s="723" t="s">
        <v>1014</v>
      </c>
      <c r="E768" s="705">
        <v>156.9074</v>
      </c>
      <c r="F768" s="705">
        <f t="shared" si="61"/>
        <v>156.9074</v>
      </c>
      <c r="G768" s="705">
        <f t="shared" si="60"/>
        <v>0</v>
      </c>
      <c r="H768" s="471" t="s">
        <v>75</v>
      </c>
      <c r="I768" s="504"/>
      <c r="J768" s="472"/>
      <c r="K768" s="472"/>
      <c r="L768" s="472"/>
    </row>
    <row r="769" spans="1:12" ht="45" x14ac:dyDescent="0.25">
      <c r="A769" s="471">
        <v>17</v>
      </c>
      <c r="B769" s="726" t="s">
        <v>1760</v>
      </c>
      <c r="C769" s="471" t="s">
        <v>902</v>
      </c>
      <c r="D769" s="723" t="s">
        <v>1014</v>
      </c>
      <c r="E769" s="705">
        <v>156.9074</v>
      </c>
      <c r="F769" s="705">
        <f t="shared" si="61"/>
        <v>156.9074</v>
      </c>
      <c r="G769" s="705">
        <f t="shared" si="60"/>
        <v>0</v>
      </c>
      <c r="H769" s="471" t="s">
        <v>75</v>
      </c>
      <c r="I769" s="504"/>
      <c r="J769" s="472"/>
      <c r="K769" s="472"/>
      <c r="L769" s="472"/>
    </row>
    <row r="770" spans="1:12" ht="48.75" customHeight="1" x14ac:dyDescent="0.25">
      <c r="A770" s="471">
        <v>18</v>
      </c>
      <c r="B770" s="726" t="s">
        <v>1761</v>
      </c>
      <c r="C770" s="471" t="s">
        <v>902</v>
      </c>
      <c r="D770" s="723" t="s">
        <v>1014</v>
      </c>
      <c r="E770" s="705">
        <v>156.9074</v>
      </c>
      <c r="F770" s="705">
        <f t="shared" si="61"/>
        <v>156.9074</v>
      </c>
      <c r="G770" s="705">
        <f t="shared" si="60"/>
        <v>0</v>
      </c>
      <c r="H770" s="471" t="s">
        <v>75</v>
      </c>
      <c r="I770" s="504"/>
      <c r="J770" s="472"/>
      <c r="K770" s="472"/>
      <c r="L770" s="472"/>
    </row>
    <row r="771" spans="1:12" ht="45" customHeight="1" x14ac:dyDescent="0.25">
      <c r="A771" s="471">
        <v>19</v>
      </c>
      <c r="B771" s="726" t="s">
        <v>1762</v>
      </c>
      <c r="C771" s="471" t="s">
        <v>902</v>
      </c>
      <c r="D771" s="723" t="s">
        <v>1014</v>
      </c>
      <c r="E771" s="705">
        <v>174.40899999999999</v>
      </c>
      <c r="F771" s="705">
        <f t="shared" si="61"/>
        <v>174.40899999999999</v>
      </c>
      <c r="G771" s="705">
        <f t="shared" si="60"/>
        <v>0</v>
      </c>
      <c r="H771" s="471" t="s">
        <v>75</v>
      </c>
      <c r="I771" s="504"/>
      <c r="J771" s="472"/>
      <c r="K771" s="472"/>
      <c r="L771" s="472"/>
    </row>
    <row r="772" spans="1:12" ht="45" x14ac:dyDescent="0.25">
      <c r="A772" s="471">
        <v>20</v>
      </c>
      <c r="B772" s="726" t="s">
        <v>1763</v>
      </c>
      <c r="C772" s="471" t="s">
        <v>902</v>
      </c>
      <c r="D772" s="723" t="s">
        <v>1014</v>
      </c>
      <c r="E772" s="705">
        <v>174.40899999999999</v>
      </c>
      <c r="F772" s="705">
        <f t="shared" si="61"/>
        <v>174.40899999999999</v>
      </c>
      <c r="G772" s="705">
        <f t="shared" si="60"/>
        <v>0</v>
      </c>
      <c r="H772" s="471" t="s">
        <v>75</v>
      </c>
      <c r="I772" s="504"/>
      <c r="J772" s="472"/>
      <c r="K772" s="472"/>
      <c r="L772" s="472"/>
    </row>
    <row r="773" spans="1:12" ht="45" x14ac:dyDescent="0.25">
      <c r="A773" s="471">
        <v>21</v>
      </c>
      <c r="B773" s="726" t="s">
        <v>1764</v>
      </c>
      <c r="C773" s="471" t="s">
        <v>902</v>
      </c>
      <c r="D773" s="723" t="s">
        <v>1014</v>
      </c>
      <c r="E773" s="705">
        <v>174.40899999999999</v>
      </c>
      <c r="F773" s="705">
        <f t="shared" si="61"/>
        <v>174.40899999999999</v>
      </c>
      <c r="G773" s="705">
        <f t="shared" si="60"/>
        <v>0</v>
      </c>
      <c r="H773" s="471" t="s">
        <v>75</v>
      </c>
      <c r="I773" s="504"/>
      <c r="J773" s="472"/>
      <c r="K773" s="472"/>
      <c r="L773" s="472"/>
    </row>
    <row r="774" spans="1:12" ht="45" x14ac:dyDescent="0.25">
      <c r="A774" s="471">
        <v>22</v>
      </c>
      <c r="B774" s="726" t="s">
        <v>1765</v>
      </c>
      <c r="C774" s="471" t="s">
        <v>902</v>
      </c>
      <c r="D774" s="723" t="s">
        <v>1014</v>
      </c>
      <c r="E774" s="705">
        <v>85.917000000000002</v>
      </c>
      <c r="F774" s="705">
        <f t="shared" si="61"/>
        <v>85.917000000000002</v>
      </c>
      <c r="G774" s="705">
        <f t="shared" si="60"/>
        <v>0</v>
      </c>
      <c r="H774" s="471" t="s">
        <v>75</v>
      </c>
      <c r="I774" s="504"/>
      <c r="J774" s="472"/>
      <c r="K774" s="472"/>
      <c r="L774" s="472"/>
    </row>
    <row r="775" spans="1:12" ht="49.5" customHeight="1" x14ac:dyDescent="0.25">
      <c r="A775" s="471">
        <v>23</v>
      </c>
      <c r="B775" s="726" t="s">
        <v>1766</v>
      </c>
      <c r="C775" s="471" t="s">
        <v>902</v>
      </c>
      <c r="D775" s="723" t="s">
        <v>1014</v>
      </c>
      <c r="E775" s="705">
        <v>108.645</v>
      </c>
      <c r="F775" s="705">
        <f t="shared" si="61"/>
        <v>108.645</v>
      </c>
      <c r="G775" s="705">
        <f t="shared" si="60"/>
        <v>0</v>
      </c>
      <c r="H775" s="471" t="s">
        <v>75</v>
      </c>
      <c r="I775" s="504"/>
      <c r="J775" s="472"/>
      <c r="K775" s="472"/>
      <c r="L775" s="472"/>
    </row>
    <row r="776" spans="1:12" ht="49.5" customHeight="1" x14ac:dyDescent="0.25">
      <c r="A776" s="471">
        <v>24</v>
      </c>
      <c r="B776" s="726" t="s">
        <v>1767</v>
      </c>
      <c r="C776" s="471" t="s">
        <v>902</v>
      </c>
      <c r="D776" s="723" t="s">
        <v>1014</v>
      </c>
      <c r="E776" s="705">
        <v>108.645</v>
      </c>
      <c r="F776" s="705">
        <f t="shared" si="61"/>
        <v>108.645</v>
      </c>
      <c r="G776" s="705">
        <f t="shared" si="60"/>
        <v>0</v>
      </c>
      <c r="H776" s="471" t="s">
        <v>75</v>
      </c>
      <c r="I776" s="504"/>
      <c r="J776" s="472"/>
      <c r="K776" s="472"/>
      <c r="L776" s="472"/>
    </row>
    <row r="777" spans="1:12" ht="30" x14ac:dyDescent="0.25">
      <c r="A777" s="471">
        <v>25</v>
      </c>
      <c r="B777" s="726" t="s">
        <v>1768</v>
      </c>
      <c r="C777" s="471" t="s">
        <v>902</v>
      </c>
      <c r="D777" s="723" t="s">
        <v>1014</v>
      </c>
      <c r="E777" s="705">
        <v>67.051150000000007</v>
      </c>
      <c r="F777" s="705">
        <f t="shared" si="61"/>
        <v>67.051150000000007</v>
      </c>
      <c r="G777" s="705">
        <f t="shared" si="60"/>
        <v>0</v>
      </c>
      <c r="H777" s="471" t="s">
        <v>75</v>
      </c>
      <c r="I777" s="504"/>
      <c r="J777" s="472"/>
      <c r="K777" s="472"/>
      <c r="L777" s="472"/>
    </row>
    <row r="778" spans="1:12" ht="30" x14ac:dyDescent="0.25">
      <c r="A778" s="471">
        <v>26</v>
      </c>
      <c r="B778" s="726" t="s">
        <v>1769</v>
      </c>
      <c r="C778" s="471" t="s">
        <v>902</v>
      </c>
      <c r="D778" s="723" t="s">
        <v>1014</v>
      </c>
      <c r="E778" s="705">
        <v>67.051150000000007</v>
      </c>
      <c r="F778" s="705">
        <f t="shared" si="61"/>
        <v>67.051150000000007</v>
      </c>
      <c r="G778" s="705">
        <f t="shared" si="60"/>
        <v>0</v>
      </c>
      <c r="H778" s="471" t="s">
        <v>75</v>
      </c>
      <c r="I778" s="504"/>
      <c r="J778" s="472"/>
      <c r="K778" s="472"/>
      <c r="L778" s="472"/>
    </row>
    <row r="779" spans="1:12" ht="28.5" customHeight="1" x14ac:dyDescent="0.25">
      <c r="A779" s="471">
        <v>27</v>
      </c>
      <c r="B779" s="726" t="s">
        <v>1770</v>
      </c>
      <c r="C779" s="471" t="s">
        <v>902</v>
      </c>
      <c r="D779" s="723" t="s">
        <v>1014</v>
      </c>
      <c r="E779" s="705">
        <v>67.051150000000007</v>
      </c>
      <c r="F779" s="705">
        <f t="shared" si="61"/>
        <v>67.051150000000007</v>
      </c>
      <c r="G779" s="705">
        <f t="shared" si="60"/>
        <v>0</v>
      </c>
      <c r="H779" s="471" t="s">
        <v>75</v>
      </c>
      <c r="I779" s="504"/>
      <c r="J779" s="472"/>
      <c r="K779" s="472"/>
      <c r="L779" s="472"/>
    </row>
    <row r="780" spans="1:12" ht="28.5" customHeight="1" x14ac:dyDescent="0.25">
      <c r="A780" s="471">
        <v>28</v>
      </c>
      <c r="B780" s="726" t="s">
        <v>1771</v>
      </c>
      <c r="C780" s="471" t="s">
        <v>902</v>
      </c>
      <c r="D780" s="723" t="s">
        <v>1014</v>
      </c>
      <c r="E780" s="705">
        <v>67.051150000000007</v>
      </c>
      <c r="F780" s="705">
        <f t="shared" si="61"/>
        <v>67.051150000000007</v>
      </c>
      <c r="G780" s="705">
        <f t="shared" si="60"/>
        <v>0</v>
      </c>
      <c r="H780" s="471" t="s">
        <v>75</v>
      </c>
      <c r="I780" s="504"/>
      <c r="J780" s="472"/>
      <c r="K780" s="472"/>
      <c r="L780" s="472"/>
    </row>
    <row r="781" spans="1:12" ht="28.5" customHeight="1" x14ac:dyDescent="0.25">
      <c r="A781" s="471">
        <v>29</v>
      </c>
      <c r="B781" s="726" t="s">
        <v>1772</v>
      </c>
      <c r="C781" s="471" t="s">
        <v>902</v>
      </c>
      <c r="D781" s="723" t="s">
        <v>1014</v>
      </c>
      <c r="E781" s="705">
        <v>67.051150000000007</v>
      </c>
      <c r="F781" s="705">
        <f t="shared" si="61"/>
        <v>67.051150000000007</v>
      </c>
      <c r="G781" s="705">
        <f t="shared" si="60"/>
        <v>0</v>
      </c>
      <c r="H781" s="471" t="s">
        <v>75</v>
      </c>
      <c r="I781" s="504"/>
      <c r="J781" s="472"/>
      <c r="K781" s="472"/>
      <c r="L781" s="472"/>
    </row>
    <row r="782" spans="1:12" ht="28.5" customHeight="1" x14ac:dyDescent="0.25">
      <c r="A782" s="471">
        <v>30</v>
      </c>
      <c r="B782" s="726" t="s">
        <v>1773</v>
      </c>
      <c r="C782" s="471" t="s">
        <v>902</v>
      </c>
      <c r="D782" s="723" t="s">
        <v>1014</v>
      </c>
      <c r="E782" s="705">
        <v>67.051150000000007</v>
      </c>
      <c r="F782" s="705">
        <f t="shared" si="61"/>
        <v>67.051150000000007</v>
      </c>
      <c r="G782" s="705">
        <f t="shared" si="60"/>
        <v>0</v>
      </c>
      <c r="H782" s="471" t="s">
        <v>75</v>
      </c>
      <c r="I782" s="504"/>
      <c r="J782" s="472"/>
      <c r="K782" s="472"/>
      <c r="L782" s="472"/>
    </row>
    <row r="783" spans="1:12" ht="32.25" customHeight="1" x14ac:dyDescent="0.25">
      <c r="A783" s="471">
        <v>31</v>
      </c>
      <c r="B783" s="726" t="s">
        <v>1774</v>
      </c>
      <c r="C783" s="471" t="s">
        <v>902</v>
      </c>
      <c r="D783" s="723" t="s">
        <v>1014</v>
      </c>
      <c r="E783" s="705">
        <v>67.051150000000007</v>
      </c>
      <c r="F783" s="705">
        <f t="shared" si="61"/>
        <v>67.051150000000007</v>
      </c>
      <c r="G783" s="705">
        <f t="shared" si="60"/>
        <v>0</v>
      </c>
      <c r="H783" s="471" t="s">
        <v>75</v>
      </c>
      <c r="I783" s="504"/>
      <c r="J783" s="472"/>
      <c r="K783" s="472"/>
      <c r="L783" s="472"/>
    </row>
    <row r="784" spans="1:12" ht="30.75" customHeight="1" x14ac:dyDescent="0.25">
      <c r="A784" s="471">
        <v>32</v>
      </c>
      <c r="B784" s="726" t="s">
        <v>1775</v>
      </c>
      <c r="C784" s="471" t="s">
        <v>902</v>
      </c>
      <c r="D784" s="723" t="s">
        <v>1014</v>
      </c>
      <c r="E784" s="705">
        <v>67.051150000000007</v>
      </c>
      <c r="F784" s="705">
        <f t="shared" si="61"/>
        <v>67.051150000000007</v>
      </c>
      <c r="G784" s="705">
        <f t="shared" ref="G784:G789" si="62">E784-F784</f>
        <v>0</v>
      </c>
      <c r="H784" s="471" t="s">
        <v>75</v>
      </c>
      <c r="I784" s="504"/>
      <c r="J784" s="472"/>
      <c r="K784" s="472"/>
      <c r="L784" s="472"/>
    </row>
    <row r="785" spans="1:12" ht="30.75" customHeight="1" x14ac:dyDescent="0.25">
      <c r="A785" s="471">
        <v>33</v>
      </c>
      <c r="B785" s="726" t="s">
        <v>1776</v>
      </c>
      <c r="C785" s="471" t="s">
        <v>902</v>
      </c>
      <c r="D785" s="723" t="s">
        <v>1014</v>
      </c>
      <c r="E785" s="705">
        <v>79.249200000000002</v>
      </c>
      <c r="F785" s="705">
        <f t="shared" si="61"/>
        <v>79.249200000000002</v>
      </c>
      <c r="G785" s="705">
        <f t="shared" si="62"/>
        <v>0</v>
      </c>
      <c r="H785" s="471" t="s">
        <v>75</v>
      </c>
      <c r="I785" s="504"/>
      <c r="J785" s="472"/>
      <c r="K785" s="472"/>
      <c r="L785" s="472"/>
    </row>
    <row r="786" spans="1:12" ht="30.75" customHeight="1" x14ac:dyDescent="0.25">
      <c r="A786" s="471">
        <v>34</v>
      </c>
      <c r="B786" s="726" t="s">
        <v>1777</v>
      </c>
      <c r="C786" s="471" t="s">
        <v>902</v>
      </c>
      <c r="D786" s="723" t="s">
        <v>1014</v>
      </c>
      <c r="E786" s="705">
        <v>67.051150000000007</v>
      </c>
      <c r="F786" s="705">
        <f t="shared" si="61"/>
        <v>67.051150000000007</v>
      </c>
      <c r="G786" s="705">
        <f t="shared" si="62"/>
        <v>0</v>
      </c>
      <c r="H786" s="471" t="s">
        <v>75</v>
      </c>
      <c r="I786" s="504"/>
      <c r="J786" s="472"/>
      <c r="K786" s="472"/>
      <c r="L786" s="472"/>
    </row>
    <row r="787" spans="1:12" ht="31.5" customHeight="1" x14ac:dyDescent="0.25">
      <c r="A787" s="471">
        <v>35</v>
      </c>
      <c r="B787" s="726" t="s">
        <v>1778</v>
      </c>
      <c r="C787" s="471" t="s">
        <v>902</v>
      </c>
      <c r="D787" s="723" t="s">
        <v>1014</v>
      </c>
      <c r="E787" s="705">
        <v>107.5847</v>
      </c>
      <c r="F787" s="705">
        <f t="shared" si="61"/>
        <v>107.5847</v>
      </c>
      <c r="G787" s="705">
        <f t="shared" si="62"/>
        <v>0</v>
      </c>
      <c r="H787" s="471" t="s">
        <v>75</v>
      </c>
      <c r="I787" s="504"/>
      <c r="J787" s="472"/>
      <c r="K787" s="472"/>
      <c r="L787" s="472"/>
    </row>
    <row r="788" spans="1:12" ht="33" customHeight="1" x14ac:dyDescent="0.25">
      <c r="A788" s="471">
        <v>36</v>
      </c>
      <c r="B788" s="726" t="s">
        <v>1779</v>
      </c>
      <c r="C788" s="471" t="s">
        <v>902</v>
      </c>
      <c r="D788" s="723" t="s">
        <v>1014</v>
      </c>
      <c r="E788" s="705">
        <v>59.838700000000003</v>
      </c>
      <c r="F788" s="705">
        <f t="shared" si="61"/>
        <v>59.838700000000003</v>
      </c>
      <c r="G788" s="705">
        <f t="shared" si="62"/>
        <v>0</v>
      </c>
      <c r="H788" s="471" t="s">
        <v>75</v>
      </c>
      <c r="I788" s="504"/>
      <c r="J788" s="472"/>
      <c r="K788" s="472"/>
      <c r="L788" s="472"/>
    </row>
    <row r="789" spans="1:12" ht="27.75" customHeight="1" x14ac:dyDescent="0.25">
      <c r="A789" s="471">
        <v>37</v>
      </c>
      <c r="B789" s="726" t="s">
        <v>1780</v>
      </c>
      <c r="C789" s="471" t="s">
        <v>902</v>
      </c>
      <c r="D789" s="723" t="s">
        <v>1014</v>
      </c>
      <c r="E789" s="705">
        <v>691.19610999999998</v>
      </c>
      <c r="F789" s="705">
        <f t="shared" si="61"/>
        <v>691.19610999999998</v>
      </c>
      <c r="G789" s="705">
        <f t="shared" si="62"/>
        <v>0</v>
      </c>
      <c r="H789" s="471" t="s">
        <v>75</v>
      </c>
      <c r="I789" s="504"/>
      <c r="J789" s="472"/>
      <c r="K789" s="472"/>
      <c r="L789" s="472"/>
    </row>
    <row r="790" spans="1:12" ht="32.25" customHeight="1" x14ac:dyDescent="0.25">
      <c r="A790" s="471">
        <v>38</v>
      </c>
      <c r="B790" s="726" t="s">
        <v>1781</v>
      </c>
      <c r="C790" s="738">
        <v>41268</v>
      </c>
      <c r="D790" s="723" t="s">
        <v>1963</v>
      </c>
      <c r="E790" s="705">
        <v>75.5</v>
      </c>
      <c r="F790" s="705">
        <v>75.5</v>
      </c>
      <c r="G790" s="705">
        <f t="shared" ref="G790:G806" si="63">E790-F790</f>
        <v>0</v>
      </c>
      <c r="H790" s="471" t="s">
        <v>75</v>
      </c>
      <c r="I790" s="504"/>
      <c r="J790" s="472"/>
      <c r="K790" s="472"/>
      <c r="L790" s="472"/>
    </row>
    <row r="791" spans="1:12" ht="30" x14ac:dyDescent="0.25">
      <c r="A791" s="471">
        <v>39</v>
      </c>
      <c r="B791" s="726" t="s">
        <v>1782</v>
      </c>
      <c r="C791" s="738">
        <v>41268</v>
      </c>
      <c r="D791" s="723" t="s">
        <v>1963</v>
      </c>
      <c r="E791" s="705">
        <v>174.69</v>
      </c>
      <c r="F791" s="705">
        <v>174.69</v>
      </c>
      <c r="G791" s="705">
        <f t="shared" si="63"/>
        <v>0</v>
      </c>
      <c r="H791" s="471" t="s">
        <v>75</v>
      </c>
      <c r="I791" s="504"/>
      <c r="J791" s="472"/>
      <c r="K791" s="472"/>
      <c r="L791" s="472"/>
    </row>
    <row r="792" spans="1:12" ht="30" x14ac:dyDescent="0.25">
      <c r="A792" s="471">
        <v>40</v>
      </c>
      <c r="B792" s="726" t="s">
        <v>1782</v>
      </c>
      <c r="C792" s="738">
        <v>41268</v>
      </c>
      <c r="D792" s="723" t="s">
        <v>1963</v>
      </c>
      <c r="E792" s="705">
        <v>174.69</v>
      </c>
      <c r="F792" s="705">
        <v>166.37</v>
      </c>
      <c r="G792" s="705">
        <f t="shared" ref="G792" si="64">E792-F792</f>
        <v>8.3199999999999932</v>
      </c>
      <c r="H792" s="471" t="s">
        <v>75</v>
      </c>
      <c r="I792" s="504"/>
      <c r="J792" s="472"/>
      <c r="K792" s="472"/>
      <c r="L792" s="472"/>
    </row>
    <row r="793" spans="1:12" ht="30" x14ac:dyDescent="0.25">
      <c r="A793" s="471">
        <v>41</v>
      </c>
      <c r="B793" s="726" t="s">
        <v>1783</v>
      </c>
      <c r="C793" s="738">
        <v>41268</v>
      </c>
      <c r="D793" s="723" t="s">
        <v>1963</v>
      </c>
      <c r="E793" s="705">
        <v>51.901499999999999</v>
      </c>
      <c r="F793" s="705">
        <v>29.99</v>
      </c>
      <c r="G793" s="705">
        <f t="shared" si="63"/>
        <v>21.9115</v>
      </c>
      <c r="H793" s="471" t="s">
        <v>75</v>
      </c>
      <c r="I793" s="504"/>
      <c r="J793" s="472"/>
      <c r="K793" s="472"/>
      <c r="L793" s="472"/>
    </row>
    <row r="794" spans="1:12" ht="30" x14ac:dyDescent="0.25">
      <c r="A794" s="471">
        <v>42</v>
      </c>
      <c r="B794" s="726" t="s">
        <v>1784</v>
      </c>
      <c r="C794" s="738">
        <v>41268</v>
      </c>
      <c r="D794" s="723" t="s">
        <v>1963</v>
      </c>
      <c r="E794" s="705">
        <v>51.901499999999999</v>
      </c>
      <c r="F794" s="705">
        <v>23.07</v>
      </c>
      <c r="G794" s="705">
        <f t="shared" si="63"/>
        <v>28.831499999999998</v>
      </c>
      <c r="H794" s="471" t="s">
        <v>75</v>
      </c>
      <c r="I794" s="504"/>
      <c r="J794" s="472"/>
      <c r="K794" s="472"/>
      <c r="L794" s="472"/>
    </row>
    <row r="795" spans="1:12" ht="35.25" customHeight="1" x14ac:dyDescent="0.25">
      <c r="A795" s="471">
        <v>43</v>
      </c>
      <c r="B795" s="726" t="s">
        <v>1785</v>
      </c>
      <c r="C795" s="738">
        <v>41268</v>
      </c>
      <c r="D795" s="723" t="s">
        <v>1963</v>
      </c>
      <c r="E795" s="705">
        <v>51.901499999999999</v>
      </c>
      <c r="F795" s="705">
        <v>23.07</v>
      </c>
      <c r="G795" s="705">
        <f t="shared" si="63"/>
        <v>28.831499999999998</v>
      </c>
      <c r="H795" s="471" t="s">
        <v>75</v>
      </c>
      <c r="I795" s="504"/>
      <c r="J795" s="472"/>
      <c r="K795" s="472"/>
      <c r="L795" s="472"/>
    </row>
    <row r="796" spans="1:12" ht="43.5" customHeight="1" x14ac:dyDescent="0.25">
      <c r="A796" s="471">
        <v>44</v>
      </c>
      <c r="B796" s="726" t="s">
        <v>2294</v>
      </c>
      <c r="C796" s="738">
        <v>41268</v>
      </c>
      <c r="D796" s="723" t="s">
        <v>1963</v>
      </c>
      <c r="E796" s="705">
        <v>1668.9320600000001</v>
      </c>
      <c r="F796" s="705">
        <v>1589.46</v>
      </c>
      <c r="G796" s="705">
        <f t="shared" si="63"/>
        <v>79.472060000000056</v>
      </c>
      <c r="H796" s="471" t="s">
        <v>75</v>
      </c>
      <c r="I796" s="504"/>
      <c r="J796" s="472"/>
      <c r="K796" s="472"/>
      <c r="L796" s="472"/>
    </row>
    <row r="797" spans="1:12" ht="35.25" customHeight="1" x14ac:dyDescent="0.25">
      <c r="A797" s="471">
        <v>45</v>
      </c>
      <c r="B797" s="726" t="s">
        <v>1786</v>
      </c>
      <c r="C797" s="738">
        <v>41268</v>
      </c>
      <c r="D797" s="723" t="s">
        <v>1963</v>
      </c>
      <c r="E797" s="705">
        <v>240.71489</v>
      </c>
      <c r="F797" s="705">
        <v>106.98</v>
      </c>
      <c r="G797" s="705">
        <f t="shared" si="63"/>
        <v>133.73489000000001</v>
      </c>
      <c r="H797" s="471" t="s">
        <v>75</v>
      </c>
      <c r="I797" s="504"/>
      <c r="J797" s="472"/>
      <c r="K797" s="472"/>
      <c r="L797" s="472"/>
    </row>
    <row r="798" spans="1:12" ht="35.25" customHeight="1" x14ac:dyDescent="0.25">
      <c r="A798" s="471">
        <v>46</v>
      </c>
      <c r="B798" s="726" t="s">
        <v>1787</v>
      </c>
      <c r="C798" s="738">
        <v>41268</v>
      </c>
      <c r="D798" s="723" t="s">
        <v>1963</v>
      </c>
      <c r="E798" s="705">
        <v>240.71489</v>
      </c>
      <c r="F798" s="705">
        <v>106.98</v>
      </c>
      <c r="G798" s="705">
        <f>E798-F798</f>
        <v>133.73489000000001</v>
      </c>
      <c r="H798" s="471" t="s">
        <v>75</v>
      </c>
      <c r="I798" s="504"/>
      <c r="J798" s="472"/>
      <c r="K798" s="472"/>
      <c r="L798" s="472"/>
    </row>
    <row r="799" spans="1:12" ht="32.25" customHeight="1" x14ac:dyDescent="0.25">
      <c r="A799" s="471">
        <v>47</v>
      </c>
      <c r="B799" s="726" t="s">
        <v>1788</v>
      </c>
      <c r="C799" s="738">
        <v>41268</v>
      </c>
      <c r="D799" s="723" t="s">
        <v>1963</v>
      </c>
      <c r="E799" s="705">
        <v>240.71489</v>
      </c>
      <c r="F799" s="705">
        <v>106.98</v>
      </c>
      <c r="G799" s="705">
        <f t="shared" si="63"/>
        <v>133.73489000000001</v>
      </c>
      <c r="H799" s="471" t="s">
        <v>75</v>
      </c>
      <c r="I799" s="504"/>
      <c r="J799" s="472"/>
      <c r="K799" s="472"/>
      <c r="L799" s="472"/>
    </row>
    <row r="800" spans="1:12" ht="32.25" customHeight="1" x14ac:dyDescent="0.25">
      <c r="A800" s="471">
        <v>48</v>
      </c>
      <c r="B800" s="726" t="s">
        <v>1789</v>
      </c>
      <c r="C800" s="738">
        <v>41268</v>
      </c>
      <c r="D800" s="723" t="s">
        <v>1963</v>
      </c>
      <c r="E800" s="705">
        <v>72.72</v>
      </c>
      <c r="F800" s="705">
        <v>69.260000000000005</v>
      </c>
      <c r="G800" s="705">
        <f t="shared" si="63"/>
        <v>3.4599999999999937</v>
      </c>
      <c r="H800" s="471" t="s">
        <v>75</v>
      </c>
      <c r="I800" s="504"/>
      <c r="J800" s="472"/>
      <c r="K800" s="472"/>
      <c r="L800" s="472"/>
    </row>
    <row r="801" spans="1:12" ht="32.25" customHeight="1" x14ac:dyDescent="0.25">
      <c r="A801" s="471">
        <v>49</v>
      </c>
      <c r="B801" s="726" t="s">
        <v>1790</v>
      </c>
      <c r="C801" s="738">
        <v>41268</v>
      </c>
      <c r="D801" s="723" t="s">
        <v>1963</v>
      </c>
      <c r="E801" s="705">
        <v>78.22</v>
      </c>
      <c r="F801" s="705">
        <v>74.5</v>
      </c>
      <c r="G801" s="705">
        <f t="shared" si="63"/>
        <v>3.7199999999999989</v>
      </c>
      <c r="H801" s="471" t="s">
        <v>75</v>
      </c>
      <c r="I801" s="504"/>
      <c r="J801" s="472"/>
      <c r="K801" s="472"/>
      <c r="L801" s="472"/>
    </row>
    <row r="802" spans="1:12" ht="30" x14ac:dyDescent="0.25">
      <c r="A802" s="471">
        <v>50</v>
      </c>
      <c r="B802" s="726" t="s">
        <v>1791</v>
      </c>
      <c r="C802" s="738">
        <v>41268</v>
      </c>
      <c r="D802" s="723" t="s">
        <v>1963</v>
      </c>
      <c r="E802" s="705">
        <v>72.72</v>
      </c>
      <c r="F802" s="705">
        <v>69.260000000000005</v>
      </c>
      <c r="G802" s="705">
        <f t="shared" si="63"/>
        <v>3.4599999999999937</v>
      </c>
      <c r="H802" s="471" t="s">
        <v>75</v>
      </c>
      <c r="I802" s="504"/>
      <c r="J802" s="472"/>
      <c r="K802" s="472"/>
      <c r="L802" s="472"/>
    </row>
    <row r="803" spans="1:12" ht="30" x14ac:dyDescent="0.25">
      <c r="A803" s="471">
        <v>51</v>
      </c>
      <c r="B803" s="726" t="s">
        <v>1792</v>
      </c>
      <c r="C803" s="738">
        <v>41268</v>
      </c>
      <c r="D803" s="723" t="s">
        <v>1963</v>
      </c>
      <c r="E803" s="705">
        <v>72.72</v>
      </c>
      <c r="F803" s="705">
        <v>69.260000000000005</v>
      </c>
      <c r="G803" s="705">
        <f t="shared" si="63"/>
        <v>3.4599999999999937</v>
      </c>
      <c r="H803" s="471" t="s">
        <v>75</v>
      </c>
      <c r="I803" s="504"/>
      <c r="J803" s="472"/>
      <c r="K803" s="472"/>
      <c r="L803" s="472"/>
    </row>
    <row r="804" spans="1:12" ht="30" x14ac:dyDescent="0.25">
      <c r="A804" s="471">
        <v>52</v>
      </c>
      <c r="B804" s="726" t="s">
        <v>2960</v>
      </c>
      <c r="C804" s="738">
        <v>44134</v>
      </c>
      <c r="D804" s="723" t="s">
        <v>2962</v>
      </c>
      <c r="E804" s="705">
        <v>195.37</v>
      </c>
      <c r="F804" s="705">
        <v>0</v>
      </c>
      <c r="G804" s="705">
        <f t="shared" si="63"/>
        <v>195.37</v>
      </c>
      <c r="H804" s="471" t="s">
        <v>75</v>
      </c>
      <c r="I804" s="504"/>
      <c r="J804" s="472"/>
      <c r="K804" s="472"/>
      <c r="L804" s="472"/>
    </row>
    <row r="805" spans="1:12" s="703" customFormat="1" ht="90" x14ac:dyDescent="0.25">
      <c r="A805" s="471">
        <v>53</v>
      </c>
      <c r="B805" s="755" t="s">
        <v>3820</v>
      </c>
      <c r="C805" s="738">
        <v>44286</v>
      </c>
      <c r="D805" s="756" t="s">
        <v>3821</v>
      </c>
      <c r="E805" s="757">
        <v>2015.74</v>
      </c>
      <c r="F805" s="757">
        <v>215.97</v>
      </c>
      <c r="G805" s="757">
        <f t="shared" si="63"/>
        <v>1799.77</v>
      </c>
      <c r="H805" s="471" t="s">
        <v>75</v>
      </c>
      <c r="I805" s="758"/>
      <c r="J805" s="702"/>
      <c r="K805" s="702"/>
      <c r="L805" s="702"/>
    </row>
    <row r="806" spans="1:12" ht="30" x14ac:dyDescent="0.25">
      <c r="A806" s="471">
        <v>54</v>
      </c>
      <c r="B806" s="726" t="s">
        <v>2961</v>
      </c>
      <c r="C806" s="738">
        <v>44134</v>
      </c>
      <c r="D806" s="723" t="s">
        <v>2963</v>
      </c>
      <c r="E806" s="705">
        <v>65.7</v>
      </c>
      <c r="F806" s="705">
        <v>0</v>
      </c>
      <c r="G806" s="705">
        <f t="shared" si="63"/>
        <v>65.7</v>
      </c>
      <c r="H806" s="471" t="s">
        <v>75</v>
      </c>
      <c r="I806" s="504"/>
      <c r="J806" s="472"/>
      <c r="K806" s="472"/>
      <c r="L806" s="472"/>
    </row>
    <row r="807" spans="1:12" x14ac:dyDescent="0.25">
      <c r="A807" s="724"/>
      <c r="B807" s="718" t="s">
        <v>24</v>
      </c>
      <c r="C807" s="724"/>
      <c r="D807" s="724"/>
      <c r="E807" s="709">
        <f>SUM(E753:E806)</f>
        <v>12113.856639999998</v>
      </c>
      <c r="F807" s="709">
        <f t="shared" ref="F807:G807" si="65">SUM(F753:F806)</f>
        <v>9470.3454100000017</v>
      </c>
      <c r="G807" s="709">
        <f t="shared" si="65"/>
        <v>2643.5112300000001</v>
      </c>
      <c r="H807" s="724"/>
      <c r="I807" s="504"/>
      <c r="J807" s="472"/>
      <c r="K807" s="472"/>
      <c r="L807" s="472"/>
    </row>
    <row r="808" spans="1:12" ht="15" customHeight="1" x14ac:dyDescent="0.25">
      <c r="A808" s="956" t="s">
        <v>103</v>
      </c>
      <c r="B808" s="957"/>
      <c r="C808" s="957"/>
      <c r="D808" s="957"/>
      <c r="E808" s="957"/>
      <c r="F808" s="957"/>
      <c r="G808" s="957"/>
      <c r="H808" s="958"/>
      <c r="I808" s="550"/>
      <c r="J808" s="472"/>
      <c r="K808" s="472"/>
      <c r="L808" s="472"/>
    </row>
    <row r="809" spans="1:12" s="500" customFormat="1" ht="13.5" customHeight="1" x14ac:dyDescent="0.2">
      <c r="A809" s="723" t="s">
        <v>26</v>
      </c>
      <c r="B809" s="718" t="s">
        <v>26</v>
      </c>
      <c r="C809" s="723" t="s">
        <v>26</v>
      </c>
      <c r="D809" s="723" t="s">
        <v>26</v>
      </c>
      <c r="E809" s="709" t="s">
        <v>26</v>
      </c>
      <c r="F809" s="709" t="s">
        <v>26</v>
      </c>
      <c r="G809" s="709" t="s">
        <v>26</v>
      </c>
      <c r="H809" s="723" t="s">
        <v>26</v>
      </c>
      <c r="I809" s="505"/>
      <c r="J809" s="519"/>
      <c r="K809" s="519"/>
      <c r="L809" s="519"/>
    </row>
    <row r="810" spans="1:12" ht="15.75" customHeight="1" x14ac:dyDescent="0.25">
      <c r="A810" s="956" t="s">
        <v>1811</v>
      </c>
      <c r="B810" s="957"/>
      <c r="C810" s="957"/>
      <c r="D810" s="957"/>
      <c r="E810" s="957"/>
      <c r="F810" s="957"/>
      <c r="G810" s="957"/>
      <c r="H810" s="958"/>
      <c r="I810" s="506"/>
      <c r="J810" s="505"/>
      <c r="K810" s="472"/>
      <c r="L810" s="472"/>
    </row>
    <row r="811" spans="1:12" ht="47.45" customHeight="1" x14ac:dyDescent="0.25">
      <c r="A811" s="723">
        <v>1</v>
      </c>
      <c r="B811" s="726" t="s">
        <v>2250</v>
      </c>
      <c r="C811" s="723" t="s">
        <v>1813</v>
      </c>
      <c r="D811" s="724" t="s">
        <v>26</v>
      </c>
      <c r="E811" s="727">
        <v>77.8</v>
      </c>
      <c r="F811" s="727">
        <f>E811</f>
        <v>77.8</v>
      </c>
      <c r="G811" s="727">
        <f>E811-F811</f>
        <v>0</v>
      </c>
      <c r="H811" s="723" t="s">
        <v>75</v>
      </c>
      <c r="I811" s="505"/>
      <c r="J811" s="506"/>
      <c r="K811" s="472"/>
      <c r="L811" s="472"/>
    </row>
    <row r="812" spans="1:12" ht="47.45" customHeight="1" x14ac:dyDescent="0.25">
      <c r="A812" s="723">
        <v>2</v>
      </c>
      <c r="B812" s="726" t="s">
        <v>3836</v>
      </c>
      <c r="C812" s="492">
        <v>44215</v>
      </c>
      <c r="D812" s="724" t="s">
        <v>26</v>
      </c>
      <c r="E812" s="727">
        <v>148.62925000000001</v>
      </c>
      <c r="F812" s="727">
        <v>19.4634</v>
      </c>
      <c r="G812" s="727">
        <f t="shared" ref="G812:G826" si="66">E812-F812</f>
        <v>129.16585000000001</v>
      </c>
      <c r="H812" s="723" t="s">
        <v>75</v>
      </c>
      <c r="I812" s="505"/>
      <c r="J812" s="506"/>
      <c r="K812" s="472"/>
      <c r="L812" s="472"/>
    </row>
    <row r="813" spans="1:12" ht="47.45" customHeight="1" x14ac:dyDescent="0.25">
      <c r="A813" s="723">
        <v>3</v>
      </c>
      <c r="B813" s="726" t="s">
        <v>3837</v>
      </c>
      <c r="C813" s="492">
        <v>44215</v>
      </c>
      <c r="D813" s="724" t="s">
        <v>26</v>
      </c>
      <c r="E813" s="727">
        <v>148.62925000000001</v>
      </c>
      <c r="F813" s="727">
        <v>19.4634</v>
      </c>
      <c r="G813" s="727">
        <f t="shared" si="66"/>
        <v>129.16585000000001</v>
      </c>
      <c r="H813" s="723" t="s">
        <v>75</v>
      </c>
      <c r="I813" s="505"/>
      <c r="J813" s="506"/>
      <c r="K813" s="472"/>
      <c r="L813" s="472"/>
    </row>
    <row r="814" spans="1:12" ht="47.45" customHeight="1" x14ac:dyDescent="0.25">
      <c r="A814" s="723">
        <v>4</v>
      </c>
      <c r="B814" s="726" t="s">
        <v>3838</v>
      </c>
      <c r="C814" s="492">
        <v>44215</v>
      </c>
      <c r="D814" s="724" t="s">
        <v>26</v>
      </c>
      <c r="E814" s="727">
        <v>148.62925000000001</v>
      </c>
      <c r="F814" s="727">
        <v>19.4634</v>
      </c>
      <c r="G814" s="727">
        <f t="shared" si="66"/>
        <v>129.16585000000001</v>
      </c>
      <c r="H814" s="723" t="s">
        <v>75</v>
      </c>
      <c r="I814" s="505"/>
      <c r="J814" s="506"/>
      <c r="K814" s="472"/>
      <c r="L814" s="472"/>
    </row>
    <row r="815" spans="1:12" ht="47.45" customHeight="1" x14ac:dyDescent="0.25">
      <c r="A815" s="723">
        <v>5</v>
      </c>
      <c r="B815" s="726" t="s">
        <v>3839</v>
      </c>
      <c r="C815" s="492">
        <v>44215</v>
      </c>
      <c r="D815" s="724" t="s">
        <v>26</v>
      </c>
      <c r="E815" s="727">
        <v>148.62925000000001</v>
      </c>
      <c r="F815" s="727">
        <v>19.4634</v>
      </c>
      <c r="G815" s="727">
        <f t="shared" si="66"/>
        <v>129.16585000000001</v>
      </c>
      <c r="H815" s="723" t="s">
        <v>75</v>
      </c>
      <c r="I815" s="505"/>
      <c r="J815" s="506"/>
      <c r="K815" s="472"/>
      <c r="L815" s="472"/>
    </row>
    <row r="816" spans="1:12" ht="47.45" customHeight="1" x14ac:dyDescent="0.25">
      <c r="A816" s="723">
        <v>6</v>
      </c>
      <c r="B816" s="726" t="s">
        <v>3840</v>
      </c>
      <c r="C816" s="492">
        <v>44215</v>
      </c>
      <c r="D816" s="724" t="s">
        <v>26</v>
      </c>
      <c r="E816" s="727">
        <v>148.62925000000001</v>
      </c>
      <c r="F816" s="727">
        <v>19.4634</v>
      </c>
      <c r="G816" s="727">
        <f t="shared" si="66"/>
        <v>129.16585000000001</v>
      </c>
      <c r="H816" s="723" t="s">
        <v>75</v>
      </c>
      <c r="I816" s="505"/>
      <c r="J816" s="506"/>
      <c r="K816" s="472"/>
      <c r="L816" s="472"/>
    </row>
    <row r="817" spans="1:12" ht="47.45" customHeight="1" x14ac:dyDescent="0.25">
      <c r="A817" s="723">
        <v>7</v>
      </c>
      <c r="B817" s="726" t="s">
        <v>3841</v>
      </c>
      <c r="C817" s="492">
        <v>44215</v>
      </c>
      <c r="D817" s="724" t="s">
        <v>26</v>
      </c>
      <c r="E817" s="727">
        <v>127.06673000000001</v>
      </c>
      <c r="F817" s="727">
        <v>16.638999999999999</v>
      </c>
      <c r="G817" s="727">
        <f t="shared" si="66"/>
        <v>110.42773000000001</v>
      </c>
      <c r="H817" s="723" t="s">
        <v>75</v>
      </c>
      <c r="I817" s="505"/>
      <c r="J817" s="506"/>
      <c r="K817" s="472"/>
      <c r="L817" s="472"/>
    </row>
    <row r="818" spans="1:12" ht="45" x14ac:dyDescent="0.25">
      <c r="A818" s="723">
        <v>8</v>
      </c>
      <c r="B818" s="726" t="s">
        <v>3842</v>
      </c>
      <c r="C818" s="492">
        <v>44215</v>
      </c>
      <c r="D818" s="724" t="s">
        <v>26</v>
      </c>
      <c r="E818" s="727">
        <v>127.06673000000001</v>
      </c>
      <c r="F818" s="727">
        <v>16.638999999999999</v>
      </c>
      <c r="G818" s="727">
        <f t="shared" si="66"/>
        <v>110.42773000000001</v>
      </c>
      <c r="H818" s="723" t="s">
        <v>75</v>
      </c>
      <c r="I818" s="505"/>
      <c r="J818" s="506"/>
      <c r="K818" s="472"/>
      <c r="L818" s="472"/>
    </row>
    <row r="819" spans="1:12" ht="45" x14ac:dyDescent="0.25">
      <c r="A819" s="723">
        <v>9</v>
      </c>
      <c r="B819" s="726" t="s">
        <v>3843</v>
      </c>
      <c r="C819" s="492">
        <v>44215</v>
      </c>
      <c r="D819" s="724" t="s">
        <v>26</v>
      </c>
      <c r="E819" s="727">
        <v>127.06673000000001</v>
      </c>
      <c r="F819" s="727">
        <v>16.638999999999999</v>
      </c>
      <c r="G819" s="727">
        <f t="shared" si="66"/>
        <v>110.42773000000001</v>
      </c>
      <c r="H819" s="723" t="s">
        <v>75</v>
      </c>
      <c r="I819" s="505"/>
      <c r="J819" s="506"/>
      <c r="K819" s="472"/>
      <c r="L819" s="472"/>
    </row>
    <row r="820" spans="1:12" ht="45" x14ac:dyDescent="0.25">
      <c r="A820" s="723">
        <v>10</v>
      </c>
      <c r="B820" s="726" t="s">
        <v>3844</v>
      </c>
      <c r="C820" s="492">
        <v>44215</v>
      </c>
      <c r="D820" s="724" t="s">
        <v>26</v>
      </c>
      <c r="E820" s="727">
        <v>127.06673000000001</v>
      </c>
      <c r="F820" s="727">
        <v>16.638999999999999</v>
      </c>
      <c r="G820" s="727">
        <f t="shared" si="66"/>
        <v>110.42773000000001</v>
      </c>
      <c r="H820" s="723" t="s">
        <v>75</v>
      </c>
      <c r="I820" s="505"/>
      <c r="J820" s="506"/>
      <c r="K820" s="472"/>
      <c r="L820" s="472"/>
    </row>
    <row r="821" spans="1:12" ht="45" x14ac:dyDescent="0.25">
      <c r="A821" s="723">
        <v>11</v>
      </c>
      <c r="B821" s="726" t="s">
        <v>3845</v>
      </c>
      <c r="C821" s="492">
        <v>44215</v>
      </c>
      <c r="D821" s="724" t="s">
        <v>26</v>
      </c>
      <c r="E821" s="727">
        <v>127.06673000000001</v>
      </c>
      <c r="F821" s="727">
        <v>16.638999999999999</v>
      </c>
      <c r="G821" s="727">
        <f t="shared" si="66"/>
        <v>110.42773000000001</v>
      </c>
      <c r="H821" s="723" t="s">
        <v>75</v>
      </c>
      <c r="I821" s="505"/>
      <c r="J821" s="506"/>
      <c r="K821" s="472"/>
      <c r="L821" s="472"/>
    </row>
    <row r="822" spans="1:12" ht="45" x14ac:dyDescent="0.25">
      <c r="A822" s="723">
        <v>12</v>
      </c>
      <c r="B822" s="726" t="s">
        <v>3846</v>
      </c>
      <c r="C822" s="492">
        <v>44215</v>
      </c>
      <c r="D822" s="724" t="s">
        <v>26</v>
      </c>
      <c r="E822" s="727">
        <v>69.537949999999995</v>
      </c>
      <c r="F822" s="727">
        <v>0</v>
      </c>
      <c r="G822" s="727">
        <f t="shared" si="66"/>
        <v>69.537949999999995</v>
      </c>
      <c r="H822" s="723" t="s">
        <v>75</v>
      </c>
      <c r="I822" s="505"/>
      <c r="J822" s="506"/>
      <c r="K822" s="472"/>
      <c r="L822" s="472"/>
    </row>
    <row r="823" spans="1:12" ht="45" x14ac:dyDescent="0.25">
      <c r="A823" s="723">
        <v>13</v>
      </c>
      <c r="B823" s="726" t="s">
        <v>3847</v>
      </c>
      <c r="C823" s="492">
        <v>44215</v>
      </c>
      <c r="D823" s="724" t="s">
        <v>26</v>
      </c>
      <c r="E823" s="727">
        <v>69.537949999999995</v>
      </c>
      <c r="F823" s="727">
        <v>0</v>
      </c>
      <c r="G823" s="727">
        <f t="shared" si="66"/>
        <v>69.537949999999995</v>
      </c>
      <c r="H823" s="723" t="s">
        <v>75</v>
      </c>
      <c r="I823" s="505"/>
      <c r="J823" s="506"/>
      <c r="K823" s="472"/>
      <c r="L823" s="472"/>
    </row>
    <row r="824" spans="1:12" x14ac:dyDescent="0.25">
      <c r="A824" s="723">
        <v>14</v>
      </c>
      <c r="B824" s="726" t="s">
        <v>3848</v>
      </c>
      <c r="C824" s="492">
        <v>44215</v>
      </c>
      <c r="D824" s="871" t="s">
        <v>26</v>
      </c>
      <c r="E824" s="727">
        <v>112.61122</v>
      </c>
      <c r="F824" s="727">
        <v>14.74671</v>
      </c>
      <c r="G824" s="727">
        <f t="shared" si="66"/>
        <v>97.864509999999996</v>
      </c>
      <c r="H824" s="723" t="s">
        <v>75</v>
      </c>
      <c r="I824" s="505"/>
      <c r="J824" s="506"/>
      <c r="K824" s="472"/>
      <c r="L824" s="472"/>
    </row>
    <row r="825" spans="1:12" x14ac:dyDescent="0.25">
      <c r="A825" s="723">
        <v>15</v>
      </c>
      <c r="B825" s="726" t="s">
        <v>3849</v>
      </c>
      <c r="C825" s="492">
        <v>44215</v>
      </c>
      <c r="D825" s="871" t="s">
        <v>26</v>
      </c>
      <c r="E825" s="727">
        <v>126.14400999999999</v>
      </c>
      <c r="F825" s="727">
        <v>16.518809999999998</v>
      </c>
      <c r="G825" s="727">
        <f t="shared" si="66"/>
        <v>109.62519999999999</v>
      </c>
      <c r="H825" s="723" t="s">
        <v>75</v>
      </c>
      <c r="I825" s="505"/>
      <c r="J825" s="506"/>
      <c r="K825" s="472"/>
      <c r="L825" s="472"/>
    </row>
    <row r="826" spans="1:12" x14ac:dyDescent="0.25">
      <c r="A826" s="723">
        <v>16</v>
      </c>
      <c r="B826" s="726" t="s">
        <v>3849</v>
      </c>
      <c r="C826" s="492">
        <v>44215</v>
      </c>
      <c r="D826" s="871" t="s">
        <v>26</v>
      </c>
      <c r="E826" s="727">
        <v>126.14400999999999</v>
      </c>
      <c r="F826" s="727">
        <v>16.518809999999998</v>
      </c>
      <c r="G826" s="727">
        <f t="shared" si="66"/>
        <v>109.62519999999999</v>
      </c>
      <c r="H826" s="723" t="s">
        <v>75</v>
      </c>
      <c r="I826" s="505"/>
      <c r="J826" s="506"/>
      <c r="K826" s="472"/>
      <c r="L826" s="472"/>
    </row>
    <row r="827" spans="1:12" ht="14.25" customHeight="1" x14ac:dyDescent="0.25">
      <c r="A827" s="723"/>
      <c r="B827" s="718" t="s">
        <v>24</v>
      </c>
      <c r="C827" s="723"/>
      <c r="D827" s="723"/>
      <c r="E827" s="709">
        <f>SUM(E811:E826)</f>
        <v>1960.2550399999998</v>
      </c>
      <c r="F827" s="709">
        <f t="shared" ref="F827:G827" si="67">SUM(F811:F826)</f>
        <v>306.09633000000002</v>
      </c>
      <c r="G827" s="709">
        <f t="shared" si="67"/>
        <v>1654.1587099999997</v>
      </c>
      <c r="H827" s="723"/>
      <c r="I827" s="505"/>
      <c r="J827" s="505"/>
      <c r="K827" s="472"/>
      <c r="L827" s="472"/>
    </row>
    <row r="828" spans="1:12" ht="12" customHeight="1" x14ac:dyDescent="0.25">
      <c r="A828" s="1045" t="s">
        <v>36</v>
      </c>
      <c r="B828" s="1046"/>
      <c r="C828" s="1046"/>
      <c r="D828" s="1046"/>
      <c r="E828" s="1046"/>
      <c r="F828" s="1046"/>
      <c r="G828" s="1046"/>
      <c r="H828" s="1052"/>
      <c r="I828" s="506"/>
      <c r="J828" s="505"/>
      <c r="K828" s="472"/>
      <c r="L828" s="472"/>
    </row>
    <row r="829" spans="1:12" x14ac:dyDescent="0.25">
      <c r="A829" s="471"/>
      <c r="B829" s="967" t="s">
        <v>379</v>
      </c>
      <c r="C829" s="968"/>
      <c r="D829" s="969"/>
      <c r="E829" s="708" t="s">
        <v>26</v>
      </c>
      <c r="F829" s="708" t="s">
        <v>26</v>
      </c>
      <c r="G829" s="708" t="s">
        <v>26</v>
      </c>
      <c r="H829" s="471"/>
      <c r="I829" s="551"/>
    </row>
    <row r="830" spans="1:12" x14ac:dyDescent="0.25">
      <c r="A830" s="472"/>
      <c r="B830" s="702"/>
      <c r="C830" s="472"/>
      <c r="D830" s="472"/>
      <c r="E830" s="710"/>
      <c r="F830" s="711"/>
      <c r="G830" s="711"/>
      <c r="H830" s="472"/>
    </row>
    <row r="831" spans="1:12" x14ac:dyDescent="0.25">
      <c r="A831" s="472"/>
      <c r="B831" s="702"/>
      <c r="C831" s="472"/>
      <c r="D831" s="472"/>
      <c r="E831" s="710">
        <f>E15+E47+E587+E595+E619+E626+E680+E687+E747+E751+E807+E827</f>
        <v>83488.978020000344</v>
      </c>
      <c r="F831" s="711">
        <f>F15+F47+F587+F595+F619+F626+F680+F687+F747+F751+F807+F827</f>
        <v>69399.956140000053</v>
      </c>
      <c r="G831" s="711">
        <f>G15+G47+G587+G595+G619+G626+G680+G687+G747+G751+G807+G827</f>
        <v>14089.02188</v>
      </c>
      <c r="H831" s="472"/>
    </row>
    <row r="833" spans="9:9" x14ac:dyDescent="0.25">
      <c r="I833" s="508" t="e">
        <f>G829+#REF!+G827+G807+G751+G747+G687+G626+G619+G595+G587+G47+G19</f>
        <v>#VALUE!</v>
      </c>
    </row>
  </sheetData>
  <mergeCells count="30">
    <mergeCell ref="B829:D829"/>
    <mergeCell ref="A6:H6"/>
    <mergeCell ref="A9:H9"/>
    <mergeCell ref="A16:H16"/>
    <mergeCell ref="A18:H18"/>
    <mergeCell ref="A20:H20"/>
    <mergeCell ref="A810:H810"/>
    <mergeCell ref="A828:H828"/>
    <mergeCell ref="A49:H49"/>
    <mergeCell ref="A588:H588"/>
    <mergeCell ref="A688:H688"/>
    <mergeCell ref="A808:H808"/>
    <mergeCell ref="A591:H591"/>
    <mergeCell ref="A589:H589"/>
    <mergeCell ref="A752:H752"/>
    <mergeCell ref="A620:H620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627:H627"/>
    <mergeCell ref="A681:H681"/>
    <mergeCell ref="A596:H596"/>
    <mergeCell ref="B748:H748"/>
    <mergeCell ref="A5:H5"/>
  </mergeCells>
  <pageMargins left="0.23622047244094491" right="0.23622047244094491" top="0.39370078740157483" bottom="0.39370078740157483" header="0.31496062992125984" footer="0.31496062992125984"/>
  <pageSetup paperSize="9" scale="52" orientation="portrait" r:id="rId1"/>
  <rowBreaks count="5" manualBreakCount="5">
    <brk id="47" max="2" man="1"/>
    <brk id="250" max="7" man="1"/>
    <brk id="587" max="7" man="1"/>
    <brk id="771" max="2" man="1"/>
    <brk id="80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2"/>
  <sheetViews>
    <sheetView view="pageBreakPreview" zoomScale="80" zoomScaleSheetLayoutView="80" workbookViewId="0">
      <selection activeCell="F16" sqref="F16"/>
    </sheetView>
  </sheetViews>
  <sheetFormatPr defaultColWidth="9.140625" defaultRowHeight="15" x14ac:dyDescent="0.25"/>
  <cols>
    <col min="1" max="1" width="5.5703125" style="74" customWidth="1"/>
    <col min="2" max="2" width="56.140625" style="1" customWidth="1"/>
    <col min="3" max="3" width="17.7109375" style="1" customWidth="1"/>
    <col min="4" max="7" width="20.85546875" style="1" customWidth="1"/>
    <col min="8" max="8" width="26.5703125" style="1" customWidth="1"/>
    <col min="9" max="16384" width="9.140625" style="1"/>
  </cols>
  <sheetData>
    <row r="1" spans="1:15" ht="75" customHeight="1" x14ac:dyDescent="0.25">
      <c r="A1" s="115"/>
      <c r="B1" s="2"/>
      <c r="C1" s="2"/>
      <c r="D1" s="934" t="s">
        <v>2995</v>
      </c>
      <c r="E1" s="934"/>
      <c r="F1" s="934"/>
      <c r="G1" s="934"/>
      <c r="H1" s="2"/>
      <c r="I1" s="2"/>
      <c r="J1" s="2"/>
      <c r="K1" s="2"/>
      <c r="L1" s="932"/>
      <c r="M1" s="932"/>
      <c r="N1" s="932"/>
      <c r="O1" s="932"/>
    </row>
    <row r="2" spans="1:15" ht="54" customHeight="1" x14ac:dyDescent="0.25">
      <c r="A2" s="933" t="s">
        <v>0</v>
      </c>
      <c r="B2" s="933"/>
      <c r="C2" s="933"/>
      <c r="D2" s="933"/>
      <c r="E2" s="933"/>
      <c r="F2" s="933"/>
      <c r="G2" s="933"/>
      <c r="H2" s="4"/>
      <c r="I2" s="4"/>
      <c r="J2" s="4"/>
      <c r="K2" s="4"/>
      <c r="L2" s="4"/>
      <c r="M2" s="4"/>
      <c r="N2" s="4"/>
      <c r="O2" s="4"/>
    </row>
    <row r="3" spans="1:15" ht="15.6" customHeight="1" x14ac:dyDescent="0.25">
      <c r="A3" s="931" t="s">
        <v>7</v>
      </c>
      <c r="B3" s="931" t="s">
        <v>1</v>
      </c>
      <c r="C3" s="931" t="s">
        <v>8</v>
      </c>
      <c r="D3" s="931" t="s">
        <v>2</v>
      </c>
      <c r="E3" s="935" t="s">
        <v>9</v>
      </c>
      <c r="F3" s="936"/>
      <c r="G3" s="937"/>
    </row>
    <row r="4" spans="1:15" ht="15.6" customHeight="1" x14ac:dyDescent="0.25">
      <c r="A4" s="931"/>
      <c r="B4" s="931"/>
      <c r="C4" s="931"/>
      <c r="D4" s="931"/>
      <c r="E4" s="938"/>
      <c r="F4" s="939"/>
      <c r="G4" s="940"/>
    </row>
    <row r="5" spans="1:15" ht="13.5" customHeight="1" x14ac:dyDescent="0.25">
      <c r="A5" s="931"/>
      <c r="B5" s="931"/>
      <c r="C5" s="931"/>
      <c r="D5" s="931"/>
      <c r="E5" s="938"/>
      <c r="F5" s="939"/>
      <c r="G5" s="940"/>
    </row>
    <row r="6" spans="1:15" ht="9.75" customHeight="1" x14ac:dyDescent="0.25">
      <c r="A6" s="931"/>
      <c r="B6" s="931"/>
      <c r="C6" s="931"/>
      <c r="D6" s="931"/>
      <c r="E6" s="941"/>
      <c r="F6" s="942"/>
      <c r="G6" s="943"/>
    </row>
    <row r="7" spans="1:15" ht="32.25" customHeight="1" x14ac:dyDescent="0.25">
      <c r="A7" s="931"/>
      <c r="B7" s="931"/>
      <c r="C7" s="931"/>
      <c r="D7" s="931"/>
      <c r="E7" s="645" t="s">
        <v>3006</v>
      </c>
      <c r="F7" s="617" t="s">
        <v>3</v>
      </c>
      <c r="G7" s="617" t="s">
        <v>4</v>
      </c>
    </row>
    <row r="8" spans="1:15" s="565" customFormat="1" ht="34.15" customHeight="1" x14ac:dyDescent="0.25">
      <c r="A8" s="531">
        <v>1</v>
      </c>
      <c r="B8" s="629" t="s">
        <v>1833</v>
      </c>
      <c r="C8" s="531" t="s">
        <v>26</v>
      </c>
      <c r="D8" s="630" t="str">
        <f>'раздел 3, сведения об орган'!J6</f>
        <v>-</v>
      </c>
      <c r="E8" s="641" t="s">
        <v>26</v>
      </c>
      <c r="F8" s="641" t="s">
        <v>26</v>
      </c>
      <c r="G8" s="641" t="s">
        <v>26</v>
      </c>
    </row>
    <row r="9" spans="1:15" ht="34.15" customHeight="1" x14ac:dyDescent="0.25">
      <c r="A9" s="531">
        <v>2</v>
      </c>
      <c r="B9" s="629" t="s">
        <v>1827</v>
      </c>
      <c r="C9" s="531">
        <v>6</v>
      </c>
      <c r="D9" s="630">
        <v>256.60000000000002</v>
      </c>
      <c r="E9" s="641" t="s">
        <v>26</v>
      </c>
      <c r="F9" s="641">
        <f>'раздел 3, сведения об орган'!H14</f>
        <v>230057.61226999998</v>
      </c>
      <c r="G9" s="641">
        <f>'раздел 3, сведения об орган'!I14</f>
        <v>125392.51441</v>
      </c>
    </row>
    <row r="10" spans="1:15" ht="34.15" customHeight="1" x14ac:dyDescent="0.25">
      <c r="A10" s="531">
        <v>3</v>
      </c>
      <c r="B10" s="629" t="s">
        <v>1828</v>
      </c>
      <c r="C10" s="531">
        <v>0</v>
      </c>
      <c r="D10" s="630">
        <v>0</v>
      </c>
      <c r="E10" s="641" t="s">
        <v>26</v>
      </c>
      <c r="F10" s="641">
        <v>0</v>
      </c>
      <c r="G10" s="641">
        <v>0</v>
      </c>
    </row>
    <row r="11" spans="1:15" ht="34.15" customHeight="1" x14ac:dyDescent="0.25">
      <c r="A11" s="531">
        <v>4</v>
      </c>
      <c r="B11" s="629" t="s">
        <v>1829</v>
      </c>
      <c r="C11" s="531">
        <v>7</v>
      </c>
      <c r="D11" s="630">
        <f>'раздел 3, сведения об орган'!J25</f>
        <v>159</v>
      </c>
      <c r="E11" s="641" t="s">
        <v>26</v>
      </c>
      <c r="F11" s="641">
        <f>'раздел 3, сведения об орган'!H25</f>
        <v>39485.297440000009</v>
      </c>
      <c r="G11" s="641">
        <f>'раздел 3, сведения об орган'!I25</f>
        <v>11481.298999999999</v>
      </c>
    </row>
    <row r="12" spans="1:15" ht="34.15" customHeight="1" x14ac:dyDescent="0.25">
      <c r="A12" s="531">
        <v>5</v>
      </c>
      <c r="B12" s="629" t="s">
        <v>1830</v>
      </c>
      <c r="C12" s="531">
        <v>28</v>
      </c>
      <c r="D12" s="631">
        <f>'раздел 3, сведения об орган'!J56</f>
        <v>762</v>
      </c>
      <c r="E12" s="641" t="s">
        <v>26</v>
      </c>
      <c r="F12" s="641">
        <f>'раздел 3, сведения об орган'!H56</f>
        <v>675735.3</v>
      </c>
      <c r="G12" s="641">
        <f>'раздел 3, сведения об орган'!I56</f>
        <v>262946.40000000002</v>
      </c>
    </row>
    <row r="13" spans="1:15" ht="34.15" customHeight="1" x14ac:dyDescent="0.25">
      <c r="A13" s="531">
        <v>6</v>
      </c>
      <c r="B13" s="629" t="s">
        <v>1831</v>
      </c>
      <c r="C13" s="531">
        <v>7</v>
      </c>
      <c r="D13" s="630">
        <f>'раздел 3, сведения об орган'!J65</f>
        <v>209</v>
      </c>
      <c r="E13" s="641" t="s">
        <v>26</v>
      </c>
      <c r="F13" s="641">
        <f>'раздел 3, сведения об орган'!H65</f>
        <v>283700.59999999998</v>
      </c>
      <c r="G13" s="641">
        <f>'раздел 3, сведения об орган'!I65</f>
        <v>97581.2</v>
      </c>
    </row>
    <row r="14" spans="1:15" ht="34.15" customHeight="1" x14ac:dyDescent="0.25">
      <c r="A14" s="531">
        <v>7</v>
      </c>
      <c r="B14" s="629" t="s">
        <v>3853</v>
      </c>
      <c r="C14" s="531" t="s">
        <v>5</v>
      </c>
      <c r="D14" s="531" t="s">
        <v>5</v>
      </c>
      <c r="E14" s="641" t="e">
        <f>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недвиж.имущество'!#REF!+'раздел 1 недвиж.имущество'!#REF!</f>
        <v>#REF!</v>
      </c>
      <c r="F14" s="641">
        <v>0</v>
      </c>
      <c r="G14" s="641">
        <v>0</v>
      </c>
    </row>
    <row r="15" spans="1:15" ht="34.15" customHeight="1" x14ac:dyDescent="0.25">
      <c r="A15" s="531">
        <v>8</v>
      </c>
      <c r="B15" s="629" t="s">
        <v>3008</v>
      </c>
      <c r="C15" s="531" t="s">
        <v>5</v>
      </c>
      <c r="D15" s="531" t="s">
        <v>5</v>
      </c>
      <c r="E15" s="641" t="s">
        <v>26</v>
      </c>
      <c r="F15" s="641" t="e">
        <f>'подраздел 1.2 жил.фонд'!#REF!+'подраздел 1.3 спец.фонд'!#REF!</f>
        <v>#REF!</v>
      </c>
      <c r="G15" s="641" t="e">
        <f>'подраздел 1.2 жил.фонд'!#REF!+'подраздел 1.3 спец.фонд'!#REF!</f>
        <v>#REF!</v>
      </c>
    </row>
    <row r="16" spans="1:15" ht="48" customHeight="1" x14ac:dyDescent="0.25">
      <c r="A16" s="531">
        <v>9</v>
      </c>
      <c r="B16" s="629" t="s">
        <v>1832</v>
      </c>
      <c r="C16" s="531" t="s">
        <v>5</v>
      </c>
      <c r="D16" s="531" t="s">
        <v>5</v>
      </c>
      <c r="E16" s="641" t="s">
        <v>26</v>
      </c>
      <c r="F16" s="641" t="e">
        <f>'подраздел 1.4. казна имущ'!#REF!+'подраздел 2.4. казна движ!'!E21</f>
        <v>#REF!</v>
      </c>
      <c r="G16" s="641" t="e">
        <f>'подраздел 1.4. казна имущ'!#REF!+'подраздел 2.4. казна движ!'!G21</f>
        <v>#REF!</v>
      </c>
    </row>
    <row r="17" spans="1:8" ht="47.25" x14ac:dyDescent="0.25">
      <c r="A17" s="531">
        <v>10</v>
      </c>
      <c r="B17" s="629" t="s">
        <v>3007</v>
      </c>
      <c r="C17" s="531" t="s">
        <v>5</v>
      </c>
      <c r="D17" s="531" t="s">
        <v>5</v>
      </c>
      <c r="E17" s="759">
        <f>'подраздел1.4. казна зу (Марина)'!G130</f>
        <v>64488.856646625864</v>
      </c>
      <c r="F17" s="641" t="s">
        <v>26</v>
      </c>
      <c r="G17" s="641" t="s">
        <v>26</v>
      </c>
    </row>
    <row r="18" spans="1:8" ht="25.15" customHeight="1" x14ac:dyDescent="0.25">
      <c r="A18" s="617"/>
      <c r="B18" s="540" t="s">
        <v>6</v>
      </c>
      <c r="C18" s="540">
        <f>SUM(C8:C17)</f>
        <v>48</v>
      </c>
      <c r="D18" s="653">
        <f>SUM(D8:D17)</f>
        <v>1386.6</v>
      </c>
      <c r="E18" s="642" t="e">
        <f>E17+E14</f>
        <v>#REF!</v>
      </c>
      <c r="F18" s="642" t="e">
        <f>SUM(F8:F17)</f>
        <v>#REF!</v>
      </c>
      <c r="G18" s="642" t="e">
        <f>SUM(G8:G17)</f>
        <v>#REF!</v>
      </c>
    </row>
    <row r="20" spans="1:8" x14ac:dyDescent="0.25">
      <c r="D20" s="28"/>
      <c r="E20" s="28"/>
      <c r="F20" s="28"/>
      <c r="G20" s="28"/>
      <c r="H20" s="28"/>
    </row>
    <row r="21" spans="1:8" ht="15.75" x14ac:dyDescent="0.25">
      <c r="D21" s="28"/>
      <c r="E21" s="916" t="e">
        <f>'раздел 1 недвиж.имущество'!#REF!+'подраздел1.4. казна зу (Марина)'!G130</f>
        <v>#REF!</v>
      </c>
      <c r="F21" s="43"/>
      <c r="G21" s="43"/>
      <c r="H21" s="28"/>
    </row>
    <row r="22" spans="1:8" x14ac:dyDescent="0.25">
      <c r="H22" s="930" t="e">
        <f>'подраздел 1.4. казна имущ'!#REF!+'подраздел 2.4. казна движ!'!E21</f>
        <v>#REF!</v>
      </c>
    </row>
  </sheetData>
  <mergeCells count="8">
    <mergeCell ref="B3:B7"/>
    <mergeCell ref="A3:A7"/>
    <mergeCell ref="C3:C7"/>
    <mergeCell ref="L1:O1"/>
    <mergeCell ref="D3:D7"/>
    <mergeCell ref="A2:G2"/>
    <mergeCell ref="D1:G1"/>
    <mergeCell ref="E3:G6"/>
  </mergeCells>
  <pageMargins left="0.82" right="0.25" top="0.75" bottom="0.75" header="0.3" footer="0.3"/>
  <pageSetup paperSize="9" scale="8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5"/>
  <sheetViews>
    <sheetView view="pageBreakPreview" topLeftCell="A48" zoomScale="60" zoomScaleNormal="70" workbookViewId="0">
      <selection activeCell="H52" sqref="H52"/>
    </sheetView>
  </sheetViews>
  <sheetFormatPr defaultColWidth="9.140625" defaultRowHeight="15.75" x14ac:dyDescent="0.25"/>
  <cols>
    <col min="1" max="1" width="15.5703125" style="813" customWidth="1"/>
    <col min="2" max="2" width="55.42578125" style="870" customWidth="1"/>
    <col min="3" max="3" width="31.7109375" style="524" bestFit="1" customWidth="1"/>
    <col min="4" max="4" width="36.28515625" style="524" bestFit="1" customWidth="1"/>
    <col min="5" max="5" width="44.28515625" style="524" customWidth="1"/>
    <col min="6" max="6" width="24.140625" style="813" customWidth="1"/>
    <col min="7" max="8" width="25.28515625" style="524" customWidth="1"/>
    <col min="9" max="9" width="25" style="524" bestFit="1" customWidth="1"/>
    <col min="10" max="10" width="28.42578125" style="524" customWidth="1"/>
    <col min="11" max="11" width="1.42578125" style="813" bestFit="1" customWidth="1"/>
    <col min="12" max="16384" width="9.140625" style="524"/>
  </cols>
  <sheetData>
    <row r="1" spans="1:12" ht="41.25" customHeight="1" x14ac:dyDescent="0.25">
      <c r="A1" s="973" t="s">
        <v>3000</v>
      </c>
      <c r="B1" s="973"/>
      <c r="C1" s="973"/>
      <c r="D1" s="973"/>
      <c r="E1" s="973"/>
      <c r="F1" s="973"/>
      <c r="G1" s="973"/>
      <c r="H1" s="973"/>
      <c r="I1" s="973"/>
      <c r="J1" s="973"/>
    </row>
    <row r="2" spans="1:12" x14ac:dyDescent="0.25">
      <c r="A2" s="997" t="s">
        <v>12</v>
      </c>
      <c r="B2" s="997" t="s">
        <v>48</v>
      </c>
      <c r="C2" s="997" t="s">
        <v>1040</v>
      </c>
      <c r="D2" s="997" t="s">
        <v>49</v>
      </c>
      <c r="E2" s="997" t="s">
        <v>50</v>
      </c>
      <c r="F2" s="997" t="s">
        <v>1715</v>
      </c>
      <c r="G2" s="997" t="s">
        <v>51</v>
      </c>
      <c r="H2" s="997" t="s">
        <v>52</v>
      </c>
      <c r="I2" s="997" t="s">
        <v>53</v>
      </c>
      <c r="J2" s="997" t="s">
        <v>54</v>
      </c>
    </row>
    <row r="3" spans="1:12" ht="155.25" customHeight="1" x14ac:dyDescent="0.25">
      <c r="A3" s="997"/>
      <c r="B3" s="997"/>
      <c r="C3" s="997"/>
      <c r="D3" s="997"/>
      <c r="E3" s="997"/>
      <c r="F3" s="997"/>
      <c r="G3" s="997"/>
      <c r="H3" s="997"/>
      <c r="I3" s="997"/>
      <c r="J3" s="997"/>
    </row>
    <row r="4" spans="1:12" x14ac:dyDescent="0.25">
      <c r="A4" s="812">
        <v>1</v>
      </c>
      <c r="B4" s="812">
        <v>2</v>
      </c>
      <c r="C4" s="812">
        <v>3</v>
      </c>
      <c r="D4" s="812">
        <v>4</v>
      </c>
      <c r="E4" s="812">
        <v>5</v>
      </c>
      <c r="F4" s="812">
        <v>6</v>
      </c>
      <c r="G4" s="812">
        <v>7</v>
      </c>
      <c r="H4" s="812">
        <v>8</v>
      </c>
      <c r="I4" s="812">
        <v>9</v>
      </c>
      <c r="J4" s="812">
        <v>10</v>
      </c>
    </row>
    <row r="5" spans="1:12" x14ac:dyDescent="0.25">
      <c r="A5" s="995" t="s">
        <v>1105</v>
      </c>
      <c r="B5" s="995"/>
      <c r="C5" s="995"/>
      <c r="D5" s="995"/>
      <c r="E5" s="995"/>
      <c r="F5" s="995"/>
      <c r="G5" s="995"/>
      <c r="H5" s="995"/>
      <c r="I5" s="995"/>
      <c r="J5" s="995"/>
    </row>
    <row r="6" spans="1:12" s="857" customFormat="1" x14ac:dyDescent="0.25">
      <c r="A6" s="640" t="s">
        <v>26</v>
      </c>
      <c r="B6" s="855" t="s">
        <v>26</v>
      </c>
      <c r="C6" s="640" t="s">
        <v>26</v>
      </c>
      <c r="D6" s="640" t="s">
        <v>26</v>
      </c>
      <c r="E6" s="640" t="s">
        <v>26</v>
      </c>
      <c r="F6" s="640" t="s">
        <v>26</v>
      </c>
      <c r="G6" s="640" t="s">
        <v>26</v>
      </c>
      <c r="H6" s="640" t="s">
        <v>26</v>
      </c>
      <c r="I6" s="640" t="s">
        <v>26</v>
      </c>
      <c r="J6" s="640" t="s">
        <v>26</v>
      </c>
      <c r="K6" s="856"/>
    </row>
    <row r="7" spans="1:12" x14ac:dyDescent="0.25">
      <c r="A7" s="1036" t="s">
        <v>1110</v>
      </c>
      <c r="B7" s="1036"/>
      <c r="C7" s="1036"/>
      <c r="D7" s="1036"/>
      <c r="E7" s="1036"/>
      <c r="F7" s="1036"/>
      <c r="G7" s="1036"/>
      <c r="H7" s="1036"/>
      <c r="I7" s="1036"/>
      <c r="J7" s="1036"/>
    </row>
    <row r="8" spans="1:12" s="859" customFormat="1" ht="63" x14ac:dyDescent="0.25">
      <c r="A8" s="408" t="s">
        <v>1424</v>
      </c>
      <c r="B8" s="668" t="s">
        <v>2449</v>
      </c>
      <c r="C8" s="812" t="s">
        <v>321</v>
      </c>
      <c r="D8" s="403" t="s">
        <v>2450</v>
      </c>
      <c r="E8" s="408" t="s">
        <v>2621</v>
      </c>
      <c r="F8" s="408" t="s">
        <v>26</v>
      </c>
      <c r="G8" s="408" t="s">
        <v>26</v>
      </c>
      <c r="H8" s="858">
        <v>6295.3</v>
      </c>
      <c r="I8" s="858">
        <v>824.4</v>
      </c>
      <c r="J8" s="812">
        <v>32</v>
      </c>
      <c r="K8" s="813"/>
      <c r="L8" s="524"/>
    </row>
    <row r="9" spans="1:12" s="859" customFormat="1" ht="75" customHeight="1" x14ac:dyDescent="0.25">
      <c r="A9" s="408" t="s">
        <v>1425</v>
      </c>
      <c r="B9" s="668" t="s">
        <v>1970</v>
      </c>
      <c r="C9" s="812" t="s">
        <v>320</v>
      </c>
      <c r="D9" s="403" t="s">
        <v>1658</v>
      </c>
      <c r="E9" s="812" t="s">
        <v>2820</v>
      </c>
      <c r="F9" s="408" t="s">
        <v>26</v>
      </c>
      <c r="G9" s="408" t="s">
        <v>26</v>
      </c>
      <c r="H9" s="858">
        <v>8814</v>
      </c>
      <c r="I9" s="858">
        <v>2388.8000000000002</v>
      </c>
      <c r="J9" s="812">
        <v>75.599999999999994</v>
      </c>
      <c r="K9" s="813"/>
      <c r="L9" s="524"/>
    </row>
    <row r="10" spans="1:12" s="859" customFormat="1" ht="84.75" customHeight="1" x14ac:dyDescent="0.25">
      <c r="A10" s="408" t="s">
        <v>1426</v>
      </c>
      <c r="B10" s="668" t="s">
        <v>2949</v>
      </c>
      <c r="C10" s="812" t="s">
        <v>322</v>
      </c>
      <c r="D10" s="403" t="s">
        <v>1659</v>
      </c>
      <c r="E10" s="812" t="s">
        <v>1838</v>
      </c>
      <c r="F10" s="408" t="s">
        <v>26</v>
      </c>
      <c r="G10" s="408" t="s">
        <v>26</v>
      </c>
      <c r="H10" s="811">
        <v>19287.387999999999</v>
      </c>
      <c r="I10" s="811">
        <v>8270.3490000000002</v>
      </c>
      <c r="J10" s="812">
        <v>80</v>
      </c>
      <c r="K10" s="813"/>
      <c r="L10" s="524"/>
    </row>
    <row r="11" spans="1:12" ht="110.25" x14ac:dyDescent="0.25">
      <c r="A11" s="408" t="s">
        <v>1427</v>
      </c>
      <c r="B11" s="668" t="s">
        <v>1810</v>
      </c>
      <c r="C11" s="812" t="s">
        <v>1712</v>
      </c>
      <c r="D11" s="403" t="s">
        <v>1713</v>
      </c>
      <c r="E11" s="403" t="s">
        <v>1714</v>
      </c>
      <c r="F11" s="408" t="s">
        <v>26</v>
      </c>
      <c r="G11" s="408" t="s">
        <v>26</v>
      </c>
      <c r="H11" s="811">
        <v>3474.732</v>
      </c>
      <c r="I11" s="811">
        <v>2200.8760000000002</v>
      </c>
      <c r="J11" s="812">
        <v>10</v>
      </c>
    </row>
    <row r="12" spans="1:12" s="859" customFormat="1" ht="94.5" x14ac:dyDescent="0.25">
      <c r="A12" s="408" t="s">
        <v>1657</v>
      </c>
      <c r="B12" s="668" t="s">
        <v>1519</v>
      </c>
      <c r="C12" s="812" t="s">
        <v>903</v>
      </c>
      <c r="D12" s="403" t="s">
        <v>1428</v>
      </c>
      <c r="E12" s="812" t="s">
        <v>1718</v>
      </c>
      <c r="F12" s="408" t="s">
        <v>26</v>
      </c>
      <c r="G12" s="408" t="s">
        <v>26</v>
      </c>
      <c r="H12" s="858">
        <v>181916.5</v>
      </c>
      <c r="I12" s="858">
        <v>110165.77</v>
      </c>
      <c r="J12" s="812">
        <v>43</v>
      </c>
      <c r="K12" s="813"/>
      <c r="L12" s="524"/>
    </row>
    <row r="13" spans="1:12" s="859" customFormat="1" ht="63" x14ac:dyDescent="0.25">
      <c r="A13" s="408" t="s">
        <v>1952</v>
      </c>
      <c r="B13" s="668" t="s">
        <v>2451</v>
      </c>
      <c r="C13" s="812" t="s">
        <v>1950</v>
      </c>
      <c r="D13" s="403" t="s">
        <v>1951</v>
      </c>
      <c r="E13" s="812"/>
      <c r="F13" s="408" t="s">
        <v>26</v>
      </c>
      <c r="G13" s="408" t="s">
        <v>26</v>
      </c>
      <c r="H13" s="811">
        <v>10269.69227</v>
      </c>
      <c r="I13" s="811">
        <v>1542.3194100000001</v>
      </c>
      <c r="J13" s="812">
        <v>16</v>
      </c>
      <c r="K13" s="813"/>
      <c r="L13" s="524"/>
    </row>
    <row r="14" spans="1:12" s="857" customFormat="1" x14ac:dyDescent="0.25">
      <c r="A14" s="829"/>
      <c r="B14" s="860" t="s">
        <v>468</v>
      </c>
      <c r="C14" s="829"/>
      <c r="D14" s="829"/>
      <c r="E14" s="829"/>
      <c r="F14" s="835">
        <f>SUM(F9:F12)</f>
        <v>0</v>
      </c>
      <c r="G14" s="835">
        <f>SUM(G9:G12)</f>
        <v>0</v>
      </c>
      <c r="H14" s="835">
        <f>SUM(H8:H13)</f>
        <v>230057.61226999998</v>
      </c>
      <c r="I14" s="835">
        <f t="shared" ref="I14:J14" si="0">SUM(I8:I13)</f>
        <v>125392.51441</v>
      </c>
      <c r="J14" s="835">
        <f t="shared" si="0"/>
        <v>256.60000000000002</v>
      </c>
      <c r="K14" s="856"/>
    </row>
    <row r="15" spans="1:12" x14ac:dyDescent="0.25">
      <c r="A15" s="1036" t="s">
        <v>1429</v>
      </c>
      <c r="B15" s="1036"/>
      <c r="C15" s="1036"/>
      <c r="D15" s="1036"/>
      <c r="E15" s="1036"/>
      <c r="F15" s="1036"/>
      <c r="G15" s="1036"/>
      <c r="H15" s="1036"/>
      <c r="I15" s="1036"/>
      <c r="J15" s="1036"/>
    </row>
    <row r="16" spans="1:12" s="857" customFormat="1" x14ac:dyDescent="0.25">
      <c r="A16" s="829"/>
      <c r="B16" s="860" t="s">
        <v>468</v>
      </c>
      <c r="C16" s="829"/>
      <c r="D16" s="829"/>
      <c r="E16" s="829"/>
      <c r="F16" s="835">
        <f>SUM(F14:F15)</f>
        <v>0</v>
      </c>
      <c r="G16" s="835">
        <f>SUM(G14:G15)</f>
        <v>0</v>
      </c>
      <c r="H16" s="835">
        <v>0</v>
      </c>
      <c r="I16" s="835">
        <v>0</v>
      </c>
      <c r="J16" s="835">
        <v>0</v>
      </c>
      <c r="K16" s="856"/>
    </row>
    <row r="17" spans="1:12" x14ac:dyDescent="0.25">
      <c r="A17" s="995" t="s">
        <v>2791</v>
      </c>
      <c r="B17" s="995"/>
      <c r="C17" s="995"/>
      <c r="D17" s="995"/>
      <c r="E17" s="995"/>
      <c r="F17" s="995"/>
      <c r="G17" s="995"/>
      <c r="H17" s="995"/>
      <c r="I17" s="995"/>
      <c r="J17" s="995"/>
    </row>
    <row r="18" spans="1:12" ht="78" customHeight="1" x14ac:dyDescent="0.25">
      <c r="A18" s="408" t="s">
        <v>1430</v>
      </c>
      <c r="B18" s="668" t="s">
        <v>3824</v>
      </c>
      <c r="C18" s="861" t="s">
        <v>323</v>
      </c>
      <c r="D18" s="403" t="s">
        <v>1661</v>
      </c>
      <c r="E18" s="812" t="s">
        <v>1717</v>
      </c>
      <c r="F18" s="408" t="s">
        <v>26</v>
      </c>
      <c r="G18" s="408" t="s">
        <v>26</v>
      </c>
      <c r="H18" s="67">
        <v>25450.944439999999</v>
      </c>
      <c r="I18" s="67">
        <v>6870.8890000000001</v>
      </c>
      <c r="J18" s="403">
        <v>42</v>
      </c>
    </row>
    <row r="19" spans="1:12" s="859" customFormat="1" ht="78.75" x14ac:dyDescent="0.25">
      <c r="A19" s="408" t="s">
        <v>1431</v>
      </c>
      <c r="B19" s="668" t="s">
        <v>3630</v>
      </c>
      <c r="C19" s="812" t="s">
        <v>58</v>
      </c>
      <c r="D19" s="403" t="s">
        <v>1660</v>
      </c>
      <c r="E19" s="812" t="s">
        <v>1732</v>
      </c>
      <c r="F19" s="408" t="s">
        <v>26</v>
      </c>
      <c r="G19" s="408" t="s">
        <v>26</v>
      </c>
      <c r="H19" s="67">
        <v>396.2</v>
      </c>
      <c r="I19" s="67">
        <v>0</v>
      </c>
      <c r="J19" s="403">
        <v>8</v>
      </c>
      <c r="K19" s="813"/>
      <c r="L19" s="524"/>
    </row>
    <row r="20" spans="1:12" ht="78.75" customHeight="1" x14ac:dyDescent="0.3">
      <c r="A20" s="408" t="s">
        <v>1432</v>
      </c>
      <c r="B20" s="668" t="s">
        <v>2964</v>
      </c>
      <c r="C20" s="812" t="s">
        <v>324</v>
      </c>
      <c r="D20" s="403" t="s">
        <v>1662</v>
      </c>
      <c r="E20" s="812" t="s">
        <v>3825</v>
      </c>
      <c r="F20" s="408" t="s">
        <v>26</v>
      </c>
      <c r="G20" s="408" t="s">
        <v>26</v>
      </c>
      <c r="H20" s="67">
        <v>8097</v>
      </c>
      <c r="I20" s="67">
        <v>4534</v>
      </c>
      <c r="J20" s="403">
        <v>54</v>
      </c>
      <c r="L20" s="862"/>
    </row>
    <row r="21" spans="1:12" s="859" customFormat="1" ht="78.75" x14ac:dyDescent="0.25">
      <c r="A21" s="408" t="s">
        <v>1433</v>
      </c>
      <c r="B21" s="668" t="s">
        <v>1436</v>
      </c>
      <c r="C21" s="812" t="s">
        <v>338</v>
      </c>
      <c r="D21" s="403" t="s">
        <v>1663</v>
      </c>
      <c r="E21" s="812" t="s">
        <v>1840</v>
      </c>
      <c r="F21" s="408" t="s">
        <v>26</v>
      </c>
      <c r="G21" s="408" t="s">
        <v>26</v>
      </c>
      <c r="H21" s="67">
        <v>873.35299999999995</v>
      </c>
      <c r="I21" s="67">
        <v>39.409999999999997</v>
      </c>
      <c r="J21" s="403">
        <v>12</v>
      </c>
      <c r="K21" s="813"/>
      <c r="L21" s="524"/>
    </row>
    <row r="22" spans="1:12" s="859" customFormat="1" ht="63" x14ac:dyDescent="0.25">
      <c r="A22" s="408" t="s">
        <v>1434</v>
      </c>
      <c r="B22" s="668" t="s">
        <v>1437</v>
      </c>
      <c r="C22" s="812" t="s">
        <v>325</v>
      </c>
      <c r="D22" s="403" t="s">
        <v>1664</v>
      </c>
      <c r="E22" s="812" t="s">
        <v>1839</v>
      </c>
      <c r="F22" s="408" t="s">
        <v>26</v>
      </c>
      <c r="G22" s="408" t="s">
        <v>26</v>
      </c>
      <c r="H22" s="67">
        <v>2463.8000000000002</v>
      </c>
      <c r="I22" s="67">
        <v>37</v>
      </c>
      <c r="J22" s="403">
        <v>17</v>
      </c>
      <c r="K22" s="813"/>
      <c r="L22" s="524"/>
    </row>
    <row r="23" spans="1:12" s="859" customFormat="1" ht="63" x14ac:dyDescent="0.25">
      <c r="A23" s="408" t="s">
        <v>1435</v>
      </c>
      <c r="B23" s="668" t="s">
        <v>3827</v>
      </c>
      <c r="C23" s="812" t="s">
        <v>326</v>
      </c>
      <c r="D23" s="403" t="s">
        <v>3862</v>
      </c>
      <c r="E23" s="812" t="s">
        <v>3861</v>
      </c>
      <c r="F23" s="408" t="s">
        <v>26</v>
      </c>
      <c r="G23" s="408" t="s">
        <v>26</v>
      </c>
      <c r="H23" s="67">
        <v>0</v>
      </c>
      <c r="I23" s="67">
        <v>0</v>
      </c>
      <c r="J23" s="403">
        <v>8</v>
      </c>
      <c r="K23" s="813"/>
      <c r="L23" s="524"/>
    </row>
    <row r="24" spans="1:12" ht="78.75" x14ac:dyDescent="0.25">
      <c r="A24" s="408" t="s">
        <v>3826</v>
      </c>
      <c r="B24" s="668" t="s">
        <v>2256</v>
      </c>
      <c r="C24" s="812" t="s">
        <v>326</v>
      </c>
      <c r="D24" s="403" t="s">
        <v>1665</v>
      </c>
      <c r="E24" s="812" t="s">
        <v>1716</v>
      </c>
      <c r="F24" s="408" t="s">
        <v>26</v>
      </c>
      <c r="G24" s="408" t="s">
        <v>26</v>
      </c>
      <c r="H24" s="67">
        <v>2204</v>
      </c>
      <c r="I24" s="67">
        <v>0</v>
      </c>
      <c r="J24" s="403">
        <v>18</v>
      </c>
    </row>
    <row r="25" spans="1:12" s="857" customFormat="1" x14ac:dyDescent="0.25">
      <c r="A25" s="829"/>
      <c r="B25" s="860" t="s">
        <v>468</v>
      </c>
      <c r="C25" s="829"/>
      <c r="D25" s="829"/>
      <c r="E25" s="829"/>
      <c r="F25" s="835">
        <f>SUM(F18:F24)</f>
        <v>0</v>
      </c>
      <c r="G25" s="835">
        <f>SUM(G18:G24)</f>
        <v>0</v>
      </c>
      <c r="H25" s="835">
        <f>SUM(H18:H24)</f>
        <v>39485.297440000009</v>
      </c>
      <c r="I25" s="835">
        <f t="shared" ref="I25:J25" si="1">SUM(I18:I24)</f>
        <v>11481.298999999999</v>
      </c>
      <c r="J25" s="835">
        <f t="shared" si="1"/>
        <v>159</v>
      </c>
      <c r="K25" s="856"/>
    </row>
    <row r="26" spans="1:12" x14ac:dyDescent="0.25">
      <c r="A26" s="1057" t="s">
        <v>1438</v>
      </c>
      <c r="B26" s="1057"/>
      <c r="C26" s="1057"/>
      <c r="D26" s="1057"/>
      <c r="E26" s="1057"/>
      <c r="F26" s="1057"/>
      <c r="G26" s="1057"/>
      <c r="H26" s="1057"/>
      <c r="I26" s="1057"/>
      <c r="J26" s="1057"/>
    </row>
    <row r="27" spans="1:12" ht="60" customHeight="1" x14ac:dyDescent="0.25">
      <c r="A27" s="408" t="s">
        <v>1480</v>
      </c>
      <c r="B27" s="668" t="s">
        <v>2261</v>
      </c>
      <c r="C27" s="812" t="s">
        <v>339</v>
      </c>
      <c r="D27" s="403" t="s">
        <v>1439</v>
      </c>
      <c r="E27" s="812"/>
      <c r="F27" s="408" t="s">
        <v>26</v>
      </c>
      <c r="G27" s="408" t="s">
        <v>26</v>
      </c>
      <c r="H27" s="408">
        <v>12882.2</v>
      </c>
      <c r="I27" s="408">
        <v>5145.7</v>
      </c>
      <c r="J27" s="812">
        <v>30</v>
      </c>
    </row>
    <row r="28" spans="1:12" ht="63" x14ac:dyDescent="0.25">
      <c r="A28" s="408" t="s">
        <v>1481</v>
      </c>
      <c r="B28" s="668" t="s">
        <v>1464</v>
      </c>
      <c r="C28" s="812" t="s">
        <v>340</v>
      </c>
      <c r="D28" s="403" t="s">
        <v>1440</v>
      </c>
      <c r="E28" s="812"/>
      <c r="F28" s="408" t="s">
        <v>26</v>
      </c>
      <c r="G28" s="408" t="s">
        <v>26</v>
      </c>
      <c r="H28" s="408">
        <v>14580.4</v>
      </c>
      <c r="I28" s="408">
        <v>5789.3</v>
      </c>
      <c r="J28" s="812">
        <v>36</v>
      </c>
    </row>
    <row r="29" spans="1:12" ht="63" x14ac:dyDescent="0.25">
      <c r="A29" s="863" t="s">
        <v>2965</v>
      </c>
      <c r="B29" s="668" t="s">
        <v>1478</v>
      </c>
      <c r="C29" s="812" t="s">
        <v>341</v>
      </c>
      <c r="D29" s="403" t="s">
        <v>1441</v>
      </c>
      <c r="E29" s="812"/>
      <c r="F29" s="408" t="s">
        <v>26</v>
      </c>
      <c r="G29" s="408" t="s">
        <v>26</v>
      </c>
      <c r="H29" s="408">
        <v>49095.1</v>
      </c>
      <c r="I29" s="408">
        <v>15590</v>
      </c>
      <c r="J29" s="812">
        <v>44</v>
      </c>
    </row>
    <row r="30" spans="1:12" ht="78.75" x14ac:dyDescent="0.25">
      <c r="A30" s="408" t="s">
        <v>1482</v>
      </c>
      <c r="B30" s="668" t="s">
        <v>2524</v>
      </c>
      <c r="C30" s="812" t="s">
        <v>342</v>
      </c>
      <c r="D30" s="403" t="s">
        <v>1442</v>
      </c>
      <c r="E30" s="812"/>
      <c r="F30" s="408" t="s">
        <v>26</v>
      </c>
      <c r="G30" s="408" t="s">
        <v>26</v>
      </c>
      <c r="H30" s="408">
        <v>20424</v>
      </c>
      <c r="I30" s="408">
        <v>6583.3</v>
      </c>
      <c r="J30" s="812">
        <v>35</v>
      </c>
    </row>
    <row r="31" spans="1:12" ht="63" x14ac:dyDescent="0.25">
      <c r="A31" s="408" t="s">
        <v>1483</v>
      </c>
      <c r="B31" s="668" t="s">
        <v>1479</v>
      </c>
      <c r="C31" s="888" t="s">
        <v>2293</v>
      </c>
      <c r="D31" s="403" t="s">
        <v>1443</v>
      </c>
      <c r="E31" s="888"/>
      <c r="F31" s="408" t="s">
        <v>26</v>
      </c>
      <c r="G31" s="408" t="s">
        <v>26</v>
      </c>
      <c r="H31" s="408">
        <v>20793.7</v>
      </c>
      <c r="I31" s="408">
        <v>5701.4</v>
      </c>
      <c r="J31" s="888">
        <v>26</v>
      </c>
      <c r="K31" s="889"/>
    </row>
    <row r="32" spans="1:12" ht="63" x14ac:dyDescent="0.25">
      <c r="A32" s="408" t="s">
        <v>1484</v>
      </c>
      <c r="B32" s="668" t="s">
        <v>1465</v>
      </c>
      <c r="C32" s="812" t="s">
        <v>343</v>
      </c>
      <c r="D32" s="403" t="s">
        <v>1444</v>
      </c>
      <c r="E32" s="812"/>
      <c r="F32" s="408" t="s">
        <v>26</v>
      </c>
      <c r="G32" s="408" t="s">
        <v>26</v>
      </c>
      <c r="H32" s="408">
        <v>61745.8</v>
      </c>
      <c r="I32" s="408">
        <v>5144</v>
      </c>
      <c r="J32" s="812">
        <v>41</v>
      </c>
    </row>
    <row r="33" spans="1:10" ht="63" x14ac:dyDescent="0.25">
      <c r="A33" s="408" t="s">
        <v>1485</v>
      </c>
      <c r="B33" s="668" t="s">
        <v>2525</v>
      </c>
      <c r="C33" s="812" t="s">
        <v>327</v>
      </c>
      <c r="D33" s="403" t="s">
        <v>1445</v>
      </c>
      <c r="E33" s="812"/>
      <c r="F33" s="408" t="s">
        <v>26</v>
      </c>
      <c r="G33" s="408" t="s">
        <v>26</v>
      </c>
      <c r="H33" s="408">
        <v>54556.800000000003</v>
      </c>
      <c r="I33" s="408">
        <v>6711.3</v>
      </c>
      <c r="J33" s="812">
        <v>36</v>
      </c>
    </row>
    <row r="34" spans="1:10" ht="63" x14ac:dyDescent="0.25">
      <c r="A34" s="408" t="s">
        <v>1486</v>
      </c>
      <c r="B34" s="668" t="s">
        <v>2526</v>
      </c>
      <c r="C34" s="812" t="s">
        <v>328</v>
      </c>
      <c r="D34" s="403" t="s">
        <v>1446</v>
      </c>
      <c r="E34" s="812"/>
      <c r="F34" s="408" t="s">
        <v>26</v>
      </c>
      <c r="G34" s="408" t="s">
        <v>26</v>
      </c>
      <c r="H34" s="408">
        <v>56653.8</v>
      </c>
      <c r="I34" s="408">
        <v>33447.599999999999</v>
      </c>
      <c r="J34" s="812">
        <v>45</v>
      </c>
    </row>
    <row r="35" spans="1:10" ht="63" x14ac:dyDescent="0.25">
      <c r="A35" s="408" t="s">
        <v>1487</v>
      </c>
      <c r="B35" s="668" t="s">
        <v>1466</v>
      </c>
      <c r="C35" s="812" t="s">
        <v>329</v>
      </c>
      <c r="D35" s="403" t="s">
        <v>1447</v>
      </c>
      <c r="E35" s="812"/>
      <c r="F35" s="408" t="s">
        <v>26</v>
      </c>
      <c r="G35" s="408" t="s">
        <v>26</v>
      </c>
      <c r="H35" s="408">
        <v>69201.8</v>
      </c>
      <c r="I35" s="408">
        <v>23694</v>
      </c>
      <c r="J35" s="403">
        <v>35</v>
      </c>
    </row>
    <row r="36" spans="1:10" ht="63" x14ac:dyDescent="0.25">
      <c r="A36" s="408" t="s">
        <v>1488</v>
      </c>
      <c r="B36" s="668" t="s">
        <v>2262</v>
      </c>
      <c r="C36" s="812" t="s">
        <v>330</v>
      </c>
      <c r="D36" s="403" t="s">
        <v>1448</v>
      </c>
      <c r="E36" s="812"/>
      <c r="F36" s="408" t="s">
        <v>26</v>
      </c>
      <c r="G36" s="408" t="s">
        <v>26</v>
      </c>
      <c r="H36" s="408">
        <v>47414.400000000001</v>
      </c>
      <c r="I36" s="408">
        <v>4050.5</v>
      </c>
      <c r="J36" s="403">
        <v>45</v>
      </c>
    </row>
    <row r="37" spans="1:10" ht="63" x14ac:dyDescent="0.25">
      <c r="A37" s="408" t="s">
        <v>1489</v>
      </c>
      <c r="B37" s="668" t="s">
        <v>2263</v>
      </c>
      <c r="C37" s="812" t="s">
        <v>331</v>
      </c>
      <c r="D37" s="403" t="s">
        <v>1449</v>
      </c>
      <c r="E37" s="812"/>
      <c r="F37" s="408" t="s">
        <v>26</v>
      </c>
      <c r="G37" s="408" t="s">
        <v>26</v>
      </c>
      <c r="H37" s="408">
        <v>24438</v>
      </c>
      <c r="I37" s="408">
        <v>10228.299999999999</v>
      </c>
      <c r="J37" s="403">
        <v>26</v>
      </c>
    </row>
    <row r="38" spans="1:10" ht="63" x14ac:dyDescent="0.25">
      <c r="A38" s="408" t="s">
        <v>2790</v>
      </c>
      <c r="B38" s="668" t="s">
        <v>1467</v>
      </c>
      <c r="C38" s="812" t="s">
        <v>332</v>
      </c>
      <c r="D38" s="403" t="s">
        <v>1450</v>
      </c>
      <c r="E38" s="812"/>
      <c r="F38" s="408" t="s">
        <v>26</v>
      </c>
      <c r="G38" s="408" t="s">
        <v>26</v>
      </c>
      <c r="H38" s="408">
        <v>54163.5</v>
      </c>
      <c r="I38" s="408">
        <v>28839.5</v>
      </c>
      <c r="J38" s="403">
        <v>26</v>
      </c>
    </row>
    <row r="39" spans="1:10" ht="63" x14ac:dyDescent="0.25">
      <c r="A39" s="408" t="s">
        <v>1490</v>
      </c>
      <c r="B39" s="668" t="s">
        <v>2264</v>
      </c>
      <c r="C39" s="812" t="s">
        <v>333</v>
      </c>
      <c r="D39" s="403" t="s">
        <v>1451</v>
      </c>
      <c r="E39" s="812"/>
      <c r="F39" s="408" t="s">
        <v>26</v>
      </c>
      <c r="G39" s="408" t="s">
        <v>26</v>
      </c>
      <c r="H39" s="408">
        <v>4347.3999999999996</v>
      </c>
      <c r="I39" s="408">
        <v>2024.6</v>
      </c>
      <c r="J39" s="403">
        <v>14</v>
      </c>
    </row>
    <row r="40" spans="1:10" ht="51" customHeight="1" x14ac:dyDescent="0.25">
      <c r="A40" s="408" t="s">
        <v>1491</v>
      </c>
      <c r="B40" s="668" t="s">
        <v>1468</v>
      </c>
      <c r="C40" s="812" t="s">
        <v>352</v>
      </c>
      <c r="D40" s="403" t="s">
        <v>1452</v>
      </c>
      <c r="E40" s="812"/>
      <c r="F40" s="408" t="s">
        <v>26</v>
      </c>
      <c r="G40" s="408" t="s">
        <v>26</v>
      </c>
      <c r="H40" s="408">
        <v>3068.7</v>
      </c>
      <c r="I40" s="408">
        <v>874.4</v>
      </c>
      <c r="J40" s="403">
        <v>12</v>
      </c>
    </row>
    <row r="41" spans="1:10" ht="64.5" customHeight="1" x14ac:dyDescent="0.25">
      <c r="A41" s="408" t="s">
        <v>2966</v>
      </c>
      <c r="B41" s="668" t="s">
        <v>1469</v>
      </c>
      <c r="C41" s="812" t="s">
        <v>334</v>
      </c>
      <c r="D41" s="403" t="s">
        <v>1453</v>
      </c>
      <c r="E41" s="812"/>
      <c r="F41" s="408" t="s">
        <v>26</v>
      </c>
      <c r="G41" s="408" t="s">
        <v>26</v>
      </c>
      <c r="H41" s="408">
        <v>10781.3</v>
      </c>
      <c r="I41" s="408">
        <v>3544.2</v>
      </c>
      <c r="J41" s="403">
        <v>48</v>
      </c>
    </row>
    <row r="42" spans="1:10" ht="63" x14ac:dyDescent="0.25">
      <c r="A42" s="408" t="s">
        <v>1492</v>
      </c>
      <c r="B42" s="668" t="s">
        <v>2620</v>
      </c>
      <c r="C42" s="812" t="s">
        <v>351</v>
      </c>
      <c r="D42" s="403" t="s">
        <v>1454</v>
      </c>
      <c r="E42" s="812"/>
      <c r="F42" s="408" t="s">
        <v>26</v>
      </c>
      <c r="G42" s="408" t="s">
        <v>26</v>
      </c>
      <c r="H42" s="408">
        <v>15350.3</v>
      </c>
      <c r="I42" s="408">
        <v>7669.2</v>
      </c>
      <c r="J42" s="403">
        <v>32</v>
      </c>
    </row>
    <row r="43" spans="1:10" ht="52.5" customHeight="1" x14ac:dyDescent="0.25">
      <c r="A43" s="408" t="s">
        <v>1493</v>
      </c>
      <c r="B43" s="668" t="s">
        <v>2265</v>
      </c>
      <c r="C43" s="812" t="s">
        <v>350</v>
      </c>
      <c r="D43" s="403" t="s">
        <v>1455</v>
      </c>
      <c r="E43" s="812"/>
      <c r="F43" s="408" t="s">
        <v>26</v>
      </c>
      <c r="G43" s="408" t="s">
        <v>26</v>
      </c>
      <c r="H43" s="408">
        <v>12591.8</v>
      </c>
      <c r="I43" s="408">
        <v>5372.3</v>
      </c>
      <c r="J43" s="403">
        <v>16</v>
      </c>
    </row>
    <row r="44" spans="1:10" ht="52.5" customHeight="1" x14ac:dyDescent="0.25">
      <c r="A44" s="408" t="s">
        <v>1494</v>
      </c>
      <c r="B44" s="668" t="s">
        <v>2527</v>
      </c>
      <c r="C44" s="812" t="s">
        <v>349</v>
      </c>
      <c r="D44" s="403" t="s">
        <v>1456</v>
      </c>
      <c r="E44" s="812"/>
      <c r="F44" s="408" t="s">
        <v>26</v>
      </c>
      <c r="G44" s="408" t="s">
        <v>26</v>
      </c>
      <c r="H44" s="408">
        <v>2105.1</v>
      </c>
      <c r="I44" s="408">
        <v>614.70000000000005</v>
      </c>
      <c r="J44" s="403">
        <v>17</v>
      </c>
    </row>
    <row r="45" spans="1:10" ht="52.5" customHeight="1" x14ac:dyDescent="0.25">
      <c r="A45" s="408" t="s">
        <v>1495</v>
      </c>
      <c r="B45" s="668" t="s">
        <v>1470</v>
      </c>
      <c r="C45" s="812" t="s">
        <v>348</v>
      </c>
      <c r="D45" s="403" t="s">
        <v>1457</v>
      </c>
      <c r="E45" s="812"/>
      <c r="F45" s="408" t="s">
        <v>26</v>
      </c>
      <c r="G45" s="408" t="s">
        <v>26</v>
      </c>
      <c r="H45" s="408">
        <v>6551.8</v>
      </c>
      <c r="I45" s="408">
        <v>812.4</v>
      </c>
      <c r="J45" s="403">
        <v>22</v>
      </c>
    </row>
    <row r="46" spans="1:10" ht="52.5" customHeight="1" x14ac:dyDescent="0.25">
      <c r="A46" s="408" t="s">
        <v>1496</v>
      </c>
      <c r="B46" s="668" t="s">
        <v>1471</v>
      </c>
      <c r="C46" s="812" t="s">
        <v>347</v>
      </c>
      <c r="D46" s="403" t="s">
        <v>1458</v>
      </c>
      <c r="E46" s="812"/>
      <c r="F46" s="408" t="s">
        <v>26</v>
      </c>
      <c r="G46" s="408" t="s">
        <v>26</v>
      </c>
      <c r="H46" s="408">
        <v>3095.1</v>
      </c>
      <c r="I46" s="408">
        <v>300.3</v>
      </c>
      <c r="J46" s="812">
        <v>6</v>
      </c>
    </row>
    <row r="47" spans="1:10" ht="54" customHeight="1" x14ac:dyDescent="0.25">
      <c r="A47" s="408" t="s">
        <v>2967</v>
      </c>
      <c r="B47" s="668" t="s">
        <v>1472</v>
      </c>
      <c r="C47" s="812" t="s">
        <v>345</v>
      </c>
      <c r="D47" s="403" t="s">
        <v>1459</v>
      </c>
      <c r="E47" s="812"/>
      <c r="F47" s="408" t="s">
        <v>26</v>
      </c>
      <c r="G47" s="408" t="s">
        <v>26</v>
      </c>
      <c r="H47" s="408">
        <v>10405.4</v>
      </c>
      <c r="I47" s="408">
        <v>3640</v>
      </c>
      <c r="J47" s="812">
        <v>14</v>
      </c>
    </row>
    <row r="48" spans="1:10" ht="54" customHeight="1" x14ac:dyDescent="0.25">
      <c r="A48" s="408" t="s">
        <v>1497</v>
      </c>
      <c r="B48" s="668" t="s">
        <v>1473</v>
      </c>
      <c r="C48" s="812" t="s">
        <v>344</v>
      </c>
      <c r="D48" s="403" t="s">
        <v>1460</v>
      </c>
      <c r="E48" s="812"/>
      <c r="F48" s="408" t="s">
        <v>26</v>
      </c>
      <c r="G48" s="408" t="s">
        <v>26</v>
      </c>
      <c r="H48" s="408">
        <v>6337.7</v>
      </c>
      <c r="I48" s="408">
        <v>2403.6</v>
      </c>
      <c r="J48" s="812">
        <v>8</v>
      </c>
    </row>
    <row r="49" spans="1:12" ht="54" customHeight="1" x14ac:dyDescent="0.25">
      <c r="A49" s="408" t="s">
        <v>1498</v>
      </c>
      <c r="B49" s="668" t="s">
        <v>1474</v>
      </c>
      <c r="C49" s="812" t="s">
        <v>353</v>
      </c>
      <c r="D49" s="403" t="s">
        <v>1461</v>
      </c>
      <c r="E49" s="812"/>
      <c r="F49" s="408" t="s">
        <v>26</v>
      </c>
      <c r="G49" s="408" t="s">
        <v>26</v>
      </c>
      <c r="H49" s="408">
        <v>415.1</v>
      </c>
      <c r="I49" s="408">
        <v>5.9</v>
      </c>
      <c r="J49" s="812">
        <v>8</v>
      </c>
    </row>
    <row r="50" spans="1:12" ht="54" customHeight="1" x14ac:dyDescent="0.25">
      <c r="A50" s="408" t="s">
        <v>1499</v>
      </c>
      <c r="B50" s="668" t="s">
        <v>1475</v>
      </c>
      <c r="C50" s="812" t="s">
        <v>346</v>
      </c>
      <c r="D50" s="403" t="s">
        <v>1462</v>
      </c>
      <c r="E50" s="812"/>
      <c r="F50" s="408" t="s">
        <v>26</v>
      </c>
      <c r="G50" s="408" t="s">
        <v>26</v>
      </c>
      <c r="H50" s="408">
        <v>601</v>
      </c>
      <c r="I50" s="408">
        <v>265.60000000000002</v>
      </c>
      <c r="J50" s="812">
        <v>7</v>
      </c>
    </row>
    <row r="51" spans="1:12" ht="54" customHeight="1" x14ac:dyDescent="0.25">
      <c r="A51" s="408" t="s">
        <v>1500</v>
      </c>
      <c r="B51" s="668" t="s">
        <v>1476</v>
      </c>
      <c r="C51" s="812" t="s">
        <v>354</v>
      </c>
      <c r="D51" s="403" t="s">
        <v>1463</v>
      </c>
      <c r="E51" s="812"/>
      <c r="F51" s="408" t="s">
        <v>26</v>
      </c>
      <c r="G51" s="408" t="s">
        <v>26</v>
      </c>
      <c r="H51" s="408">
        <v>321.39999999999998</v>
      </c>
      <c r="I51" s="408">
        <v>0</v>
      </c>
      <c r="J51" s="812">
        <v>8</v>
      </c>
    </row>
    <row r="52" spans="1:12" ht="63" x14ac:dyDescent="0.25">
      <c r="A52" s="408" t="s">
        <v>1501</v>
      </c>
      <c r="B52" s="668" t="s">
        <v>1477</v>
      </c>
      <c r="C52" s="812" t="s">
        <v>59</v>
      </c>
      <c r="D52" s="403" t="s">
        <v>2266</v>
      </c>
      <c r="E52" s="812"/>
      <c r="F52" s="408" t="s">
        <v>26</v>
      </c>
      <c r="G52" s="408" t="s">
        <v>26</v>
      </c>
      <c r="H52" s="408">
        <v>103608.3</v>
      </c>
      <c r="I52" s="408">
        <v>80994.100000000006</v>
      </c>
      <c r="J52" s="812">
        <v>64</v>
      </c>
    </row>
    <row r="53" spans="1:12" ht="63" hidden="1" x14ac:dyDescent="0.25">
      <c r="A53" s="408" t="s">
        <v>1503</v>
      </c>
      <c r="B53" s="668" t="s">
        <v>2528</v>
      </c>
      <c r="C53" s="812" t="s">
        <v>2529</v>
      </c>
      <c r="D53" s="403" t="s">
        <v>2530</v>
      </c>
      <c r="E53" s="812"/>
      <c r="F53" s="408" t="s">
        <v>26</v>
      </c>
      <c r="G53" s="408" t="s">
        <v>26</v>
      </c>
      <c r="H53" s="812">
        <v>946</v>
      </c>
      <c r="I53" s="812">
        <v>0</v>
      </c>
      <c r="J53" s="812"/>
      <c r="L53" s="524" t="s">
        <v>2619</v>
      </c>
    </row>
    <row r="54" spans="1:12" ht="47.25" x14ac:dyDescent="0.25">
      <c r="A54" s="408" t="s">
        <v>1502</v>
      </c>
      <c r="B54" s="668" t="s">
        <v>3633</v>
      </c>
      <c r="C54" s="812" t="s">
        <v>2924</v>
      </c>
      <c r="D54" s="403" t="s">
        <v>2925</v>
      </c>
      <c r="E54" s="812"/>
      <c r="F54" s="408" t="s">
        <v>26</v>
      </c>
      <c r="G54" s="408" t="s">
        <v>26</v>
      </c>
      <c r="H54" s="812">
        <v>6805</v>
      </c>
      <c r="I54" s="812">
        <v>2849.1</v>
      </c>
      <c r="J54" s="812">
        <v>40</v>
      </c>
    </row>
    <row r="55" spans="1:12" ht="48" customHeight="1" x14ac:dyDescent="0.25">
      <c r="A55" s="408" t="s">
        <v>1503</v>
      </c>
      <c r="B55" s="668" t="s">
        <v>2926</v>
      </c>
      <c r="C55" s="812" t="s">
        <v>2924</v>
      </c>
      <c r="D55" s="403" t="s">
        <v>2927</v>
      </c>
      <c r="E55" s="812"/>
      <c r="F55" s="408" t="s">
        <v>26</v>
      </c>
      <c r="G55" s="408" t="s">
        <v>26</v>
      </c>
      <c r="H55" s="812">
        <v>2454.4</v>
      </c>
      <c r="I55" s="812">
        <v>651.1</v>
      </c>
      <c r="J55" s="812">
        <v>21</v>
      </c>
    </row>
    <row r="56" spans="1:12" s="857" customFormat="1" x14ac:dyDescent="0.25">
      <c r="A56" s="829"/>
      <c r="B56" s="860" t="s">
        <v>468</v>
      </c>
      <c r="C56" s="829"/>
      <c r="D56" s="829"/>
      <c r="E56" s="829"/>
      <c r="F56" s="835">
        <f>SUM(F48:F52)</f>
        <v>0</v>
      </c>
      <c r="G56" s="835">
        <f>SUM(G48:G52)</f>
        <v>0</v>
      </c>
      <c r="H56" s="835">
        <f>SUM(H27:H55)</f>
        <v>675735.3</v>
      </c>
      <c r="I56" s="835">
        <f t="shared" ref="I56" si="2">SUM(I27:I55)</f>
        <v>262946.40000000002</v>
      </c>
      <c r="J56" s="835">
        <f>SUM(J27:J55)</f>
        <v>762</v>
      </c>
      <c r="K56" s="856"/>
    </row>
    <row r="57" spans="1:12" x14ac:dyDescent="0.25">
      <c r="A57" s="1057" t="s">
        <v>1504</v>
      </c>
      <c r="B57" s="1057"/>
      <c r="C57" s="1057"/>
      <c r="D57" s="1057"/>
      <c r="E57" s="1057"/>
      <c r="F57" s="1057"/>
      <c r="G57" s="1057"/>
      <c r="H57" s="1057"/>
      <c r="I57" s="1057"/>
      <c r="J57" s="1057"/>
    </row>
    <row r="58" spans="1:12" ht="111.75" customHeight="1" x14ac:dyDescent="0.25">
      <c r="A58" s="408" t="s">
        <v>1505</v>
      </c>
      <c r="B58" s="668" t="s">
        <v>3628</v>
      </c>
      <c r="C58" s="812" t="s">
        <v>335</v>
      </c>
      <c r="D58" s="403" t="s">
        <v>1510</v>
      </c>
      <c r="E58" s="403" t="s">
        <v>2257</v>
      </c>
      <c r="F58" s="408" t="s">
        <v>26</v>
      </c>
      <c r="G58" s="408" t="s">
        <v>26</v>
      </c>
      <c r="H58" s="408">
        <v>97547.1</v>
      </c>
      <c r="I58" s="408">
        <v>42984.4</v>
      </c>
      <c r="J58" s="403">
        <v>17</v>
      </c>
      <c r="K58" s="411"/>
    </row>
    <row r="59" spans="1:12" ht="118.5" customHeight="1" x14ac:dyDescent="0.25">
      <c r="A59" s="408" t="s">
        <v>1506</v>
      </c>
      <c r="B59" s="668" t="s">
        <v>3629</v>
      </c>
      <c r="C59" s="812" t="s">
        <v>337</v>
      </c>
      <c r="D59" s="403" t="s">
        <v>1511</v>
      </c>
      <c r="E59" s="403" t="s">
        <v>1729</v>
      </c>
      <c r="F59" s="408" t="s">
        <v>26</v>
      </c>
      <c r="G59" s="408" t="s">
        <v>26</v>
      </c>
      <c r="H59" s="408">
        <v>31892.3</v>
      </c>
      <c r="I59" s="408">
        <v>21369.5</v>
      </c>
      <c r="J59" s="403">
        <v>24</v>
      </c>
      <c r="K59" s="411"/>
    </row>
    <row r="60" spans="1:12" ht="144.75" customHeight="1" x14ac:dyDescent="0.25">
      <c r="A60" s="408" t="s">
        <v>1507</v>
      </c>
      <c r="B60" s="668" t="s">
        <v>1516</v>
      </c>
      <c r="C60" s="812" t="s">
        <v>336</v>
      </c>
      <c r="D60" s="403" t="s">
        <v>1512</v>
      </c>
      <c r="E60" s="403" t="s">
        <v>1730</v>
      </c>
      <c r="F60" s="408" t="s">
        <v>26</v>
      </c>
      <c r="G60" s="408" t="s">
        <v>26</v>
      </c>
      <c r="H60" s="408">
        <v>13253.7</v>
      </c>
      <c r="I60" s="408">
        <v>2975.6</v>
      </c>
      <c r="J60" s="403">
        <v>9</v>
      </c>
      <c r="K60" s="411" t="s">
        <v>1515</v>
      </c>
    </row>
    <row r="61" spans="1:12" ht="105" customHeight="1" x14ac:dyDescent="0.25">
      <c r="A61" s="408" t="s">
        <v>1508</v>
      </c>
      <c r="B61" s="668" t="s">
        <v>1517</v>
      </c>
      <c r="C61" s="812" t="s">
        <v>336</v>
      </c>
      <c r="D61" s="403" t="s">
        <v>1513</v>
      </c>
      <c r="E61" s="403" t="s">
        <v>1728</v>
      </c>
      <c r="F61" s="408" t="s">
        <v>26</v>
      </c>
      <c r="G61" s="408" t="s">
        <v>26</v>
      </c>
      <c r="H61" s="408">
        <v>107911.7</v>
      </c>
      <c r="I61" s="408">
        <v>20579.8</v>
      </c>
      <c r="J61" s="403">
        <v>75</v>
      </c>
      <c r="K61" s="411"/>
    </row>
    <row r="62" spans="1:12" ht="93" customHeight="1" x14ac:dyDescent="0.25">
      <c r="A62" s="408" t="s">
        <v>1509</v>
      </c>
      <c r="B62" s="668" t="s">
        <v>2789</v>
      </c>
      <c r="C62" s="812" t="s">
        <v>335</v>
      </c>
      <c r="D62" s="403" t="s">
        <v>1514</v>
      </c>
      <c r="E62" s="403" t="s">
        <v>1731</v>
      </c>
      <c r="F62" s="408" t="s">
        <v>26</v>
      </c>
      <c r="G62" s="408" t="s">
        <v>26</v>
      </c>
      <c r="H62" s="408">
        <v>21072</v>
      </c>
      <c r="I62" s="408">
        <v>742</v>
      </c>
      <c r="J62" s="403">
        <v>28</v>
      </c>
      <c r="K62" s="411"/>
    </row>
    <row r="63" spans="1:12" ht="99.75" customHeight="1" x14ac:dyDescent="0.25">
      <c r="A63" s="408" t="s">
        <v>2792</v>
      </c>
      <c r="B63" s="668" t="s">
        <v>2958</v>
      </c>
      <c r="C63" s="812" t="s">
        <v>2795</v>
      </c>
      <c r="D63" s="403" t="s">
        <v>2794</v>
      </c>
      <c r="E63" s="403" t="s">
        <v>2796</v>
      </c>
      <c r="F63" s="408" t="s">
        <v>26</v>
      </c>
      <c r="G63" s="408" t="s">
        <v>26</v>
      </c>
      <c r="H63" s="408">
        <v>2015.8</v>
      </c>
      <c r="I63" s="408">
        <v>599.9</v>
      </c>
      <c r="J63" s="403">
        <v>6</v>
      </c>
      <c r="K63" s="411"/>
    </row>
    <row r="64" spans="1:12" s="865" customFormat="1" ht="47.25" x14ac:dyDescent="0.3">
      <c r="A64" s="863" t="s">
        <v>2923</v>
      </c>
      <c r="B64" s="668" t="s">
        <v>2921</v>
      </c>
      <c r="C64" s="812" t="s">
        <v>336</v>
      </c>
      <c r="D64" s="917" t="s">
        <v>2922</v>
      </c>
      <c r="E64" s="403" t="s">
        <v>3873</v>
      </c>
      <c r="F64" s="846" t="s">
        <v>26</v>
      </c>
      <c r="G64" s="846" t="s">
        <v>26</v>
      </c>
      <c r="H64" s="846">
        <v>10008</v>
      </c>
      <c r="I64" s="846">
        <v>8330</v>
      </c>
      <c r="J64" s="846">
        <v>50</v>
      </c>
      <c r="K64" s="864"/>
    </row>
    <row r="65" spans="1:10" x14ac:dyDescent="0.25">
      <c r="A65" s="829"/>
      <c r="B65" s="860" t="s">
        <v>468</v>
      </c>
      <c r="C65" s="829"/>
      <c r="D65" s="829"/>
      <c r="E65" s="829"/>
      <c r="F65" s="835">
        <f>SUM(F58:F64)</f>
        <v>0</v>
      </c>
      <c r="G65" s="835">
        <f>SUM(G58:G64)</f>
        <v>0</v>
      </c>
      <c r="H65" s="835">
        <f>SUM(H58:H64)</f>
        <v>283700.59999999998</v>
      </c>
      <c r="I65" s="835">
        <f>SUM(I58:I64)</f>
        <v>97581.2</v>
      </c>
      <c r="J65" s="866">
        <f>SUM(J58:J64)</f>
        <v>209</v>
      </c>
    </row>
    <row r="68" spans="1:10" x14ac:dyDescent="0.25">
      <c r="B68" s="1058"/>
      <c r="C68" s="1058"/>
      <c r="D68" s="1058"/>
      <c r="H68" s="867"/>
    </row>
    <row r="69" spans="1:10" x14ac:dyDescent="0.25">
      <c r="B69" s="1058"/>
      <c r="C69" s="1058"/>
      <c r="D69" s="1058"/>
    </row>
    <row r="70" spans="1:10" x14ac:dyDescent="0.25">
      <c r="B70" s="1058"/>
      <c r="C70" s="1058"/>
      <c r="D70" s="1058"/>
      <c r="J70" s="868"/>
    </row>
    <row r="71" spans="1:10" x14ac:dyDescent="0.25">
      <c r="B71" s="1058"/>
      <c r="C71" s="1058"/>
      <c r="D71" s="1058"/>
    </row>
    <row r="72" spans="1:10" x14ac:dyDescent="0.25">
      <c r="B72" s="1058"/>
      <c r="C72" s="1058"/>
      <c r="D72" s="1058"/>
      <c r="H72" s="869"/>
    </row>
    <row r="73" spans="1:10" x14ac:dyDescent="0.25">
      <c r="B73" s="998"/>
      <c r="C73" s="998"/>
      <c r="D73" s="998"/>
    </row>
    <row r="74" spans="1:10" x14ac:dyDescent="0.25">
      <c r="B74" s="1058"/>
      <c r="C74" s="1058"/>
      <c r="D74" s="1058"/>
    </row>
    <row r="75" spans="1:10" x14ac:dyDescent="0.25">
      <c r="B75" s="1058"/>
      <c r="C75" s="1058"/>
      <c r="D75" s="1058"/>
    </row>
    <row r="76" spans="1:10" x14ac:dyDescent="0.25">
      <c r="B76" s="1058"/>
      <c r="C76" s="1058"/>
      <c r="D76" s="1058"/>
    </row>
    <row r="77" spans="1:10" x14ac:dyDescent="0.25">
      <c r="B77" s="1058"/>
      <c r="C77" s="1058"/>
      <c r="D77" s="1058"/>
    </row>
    <row r="78" spans="1:10" x14ac:dyDescent="0.25">
      <c r="B78" s="1058"/>
      <c r="C78" s="1058"/>
      <c r="D78" s="1058"/>
    </row>
    <row r="79" spans="1:10" x14ac:dyDescent="0.25">
      <c r="B79" s="998"/>
      <c r="C79" s="998"/>
      <c r="D79" s="998"/>
    </row>
    <row r="80" spans="1:10" x14ac:dyDescent="0.25">
      <c r="B80" s="1058"/>
      <c r="C80" s="1058"/>
      <c r="D80" s="1058"/>
    </row>
    <row r="81" spans="2:4" x14ac:dyDescent="0.25">
      <c r="B81" s="1058"/>
      <c r="C81" s="1058"/>
      <c r="D81" s="1058"/>
    </row>
    <row r="82" spans="2:4" x14ac:dyDescent="0.25">
      <c r="B82" s="1058"/>
      <c r="C82" s="1058"/>
      <c r="D82" s="1058"/>
    </row>
    <row r="83" spans="2:4" x14ac:dyDescent="0.25">
      <c r="B83" s="1058"/>
      <c r="C83" s="1058"/>
      <c r="D83" s="1058"/>
    </row>
    <row r="84" spans="2:4" x14ac:dyDescent="0.25">
      <c r="B84" s="1058"/>
      <c r="C84" s="1058"/>
      <c r="D84" s="1058"/>
    </row>
    <row r="85" spans="2:4" x14ac:dyDescent="0.25">
      <c r="B85" s="998"/>
      <c r="C85" s="998"/>
      <c r="D85" s="998"/>
    </row>
  </sheetData>
  <mergeCells count="23">
    <mergeCell ref="B85:D85"/>
    <mergeCell ref="A57:J57"/>
    <mergeCell ref="B68:D72"/>
    <mergeCell ref="B73:D73"/>
    <mergeCell ref="B74:D78"/>
    <mergeCell ref="B79:D79"/>
    <mergeCell ref="B80:D84"/>
    <mergeCell ref="A26:J26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:J5"/>
    <mergeCell ref="A7:J7"/>
    <mergeCell ref="A15:J15"/>
    <mergeCell ref="A17:J17"/>
  </mergeCells>
  <printOptions horizontalCentered="1"/>
  <pageMargins left="0.43307086614173229" right="0.23622047244094491" top="0.35433070866141736" bottom="0.74803149606299213" header="0.31496062992125984" footer="0.31496062992125984"/>
  <pageSetup paperSize="9" scale="39" orientation="landscape" r:id="rId1"/>
  <rowBreaks count="5" manualBreakCount="5">
    <brk id="16" max="9" man="1"/>
    <brk id="37" max="9" man="1"/>
    <brk id="56" max="9" man="1"/>
    <brk id="65" max="9" man="1"/>
    <brk id="67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opLeftCell="A93" workbookViewId="0">
      <selection activeCell="H29" sqref="H29"/>
    </sheetView>
  </sheetViews>
  <sheetFormatPr defaultColWidth="9.140625" defaultRowHeight="12.75" x14ac:dyDescent="0.2"/>
  <cols>
    <col min="1" max="1" width="5" style="75" customWidth="1"/>
    <col min="2" max="2" width="20.140625" style="75" customWidth="1"/>
    <col min="3" max="3" width="13.7109375" style="75" bestFit="1" customWidth="1"/>
    <col min="4" max="4" width="8.7109375" style="75" customWidth="1"/>
    <col min="5" max="5" width="19.28515625" style="75" customWidth="1"/>
    <col min="6" max="6" width="17.5703125" style="75" customWidth="1"/>
    <col min="7" max="7" width="13.42578125" style="75" customWidth="1"/>
    <col min="8" max="8" width="12.85546875" style="75" customWidth="1"/>
    <col min="9" max="9" width="12.42578125" style="75" customWidth="1"/>
    <col min="10" max="10" width="19.140625" style="75" customWidth="1"/>
    <col min="11" max="11" width="9.140625" style="80"/>
    <col min="12" max="16384" width="9.140625" style="75"/>
  </cols>
  <sheetData>
    <row r="1" spans="1:12" x14ac:dyDescent="0.2">
      <c r="A1" s="1059" t="s">
        <v>512</v>
      </c>
      <c r="B1" s="1059"/>
      <c r="C1" s="1059"/>
      <c r="D1" s="1059"/>
      <c r="E1" s="1059"/>
      <c r="F1" s="1059"/>
      <c r="G1" s="1059"/>
      <c r="H1" s="1059"/>
      <c r="I1" s="1059"/>
      <c r="J1" s="1059"/>
    </row>
    <row r="2" spans="1:12" x14ac:dyDescent="0.2">
      <c r="A2" s="1060" t="s">
        <v>12</v>
      </c>
      <c r="B2" s="1060" t="s">
        <v>47</v>
      </c>
      <c r="C2" s="1060" t="s">
        <v>44</v>
      </c>
      <c r="D2" s="1060" t="s">
        <v>42</v>
      </c>
      <c r="E2" s="1060" t="s">
        <v>16</v>
      </c>
      <c r="F2" s="1060" t="s">
        <v>17</v>
      </c>
      <c r="G2" s="1060" t="s">
        <v>18</v>
      </c>
      <c r="H2" s="1060" t="s">
        <v>19</v>
      </c>
      <c r="I2" s="1060" t="s">
        <v>20</v>
      </c>
      <c r="J2" s="1060" t="s">
        <v>45</v>
      </c>
    </row>
    <row r="3" spans="1:12" x14ac:dyDescent="0.2">
      <c r="A3" s="1060"/>
      <c r="B3" s="1060"/>
      <c r="C3" s="1060"/>
      <c r="D3" s="1060"/>
      <c r="E3" s="1060"/>
      <c r="F3" s="1060"/>
      <c r="G3" s="1060"/>
      <c r="H3" s="1060"/>
      <c r="I3" s="1060"/>
      <c r="J3" s="1060"/>
      <c r="L3" s="75" t="s">
        <v>355</v>
      </c>
    </row>
    <row r="4" spans="1:12" x14ac:dyDescent="0.2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  <c r="J4" s="108">
        <v>10</v>
      </c>
    </row>
    <row r="5" spans="1:12" x14ac:dyDescent="0.2">
      <c r="A5" s="1068" t="s">
        <v>22</v>
      </c>
      <c r="B5" s="1069"/>
      <c r="C5" s="1069"/>
      <c r="D5" s="1069"/>
      <c r="E5" s="1069"/>
      <c r="F5" s="1069"/>
      <c r="G5" s="1069"/>
      <c r="H5" s="1069"/>
      <c r="I5" s="1069"/>
      <c r="J5" s="1069"/>
    </row>
    <row r="6" spans="1:12" x14ac:dyDescent="0.2">
      <c r="A6" s="1061" t="s">
        <v>29</v>
      </c>
      <c r="B6" s="1062"/>
      <c r="C6" s="1062"/>
      <c r="D6" s="1062"/>
      <c r="E6" s="1062"/>
      <c r="F6" s="1062"/>
      <c r="G6" s="1062"/>
      <c r="H6" s="1062"/>
      <c r="I6" s="1062"/>
      <c r="J6" s="1063"/>
    </row>
    <row r="7" spans="1:12" x14ac:dyDescent="0.2">
      <c r="A7" s="1070" t="s">
        <v>938</v>
      </c>
      <c r="B7" s="1071"/>
      <c r="C7" s="1071"/>
      <c r="D7" s="1071"/>
      <c r="E7" s="1071"/>
      <c r="F7" s="1071"/>
      <c r="G7" s="1071"/>
      <c r="H7" s="1071"/>
      <c r="I7" s="1071"/>
      <c r="J7" s="1071"/>
    </row>
    <row r="8" spans="1:12" ht="25.5" x14ac:dyDescent="0.2">
      <c r="A8" s="108">
        <v>12</v>
      </c>
      <c r="B8" s="134" t="s">
        <v>619</v>
      </c>
      <c r="C8" s="76" t="s">
        <v>620</v>
      </c>
      <c r="D8" s="76" t="s">
        <v>532</v>
      </c>
      <c r="E8" s="76" t="s">
        <v>621</v>
      </c>
      <c r="F8" s="135"/>
      <c r="G8" s="136">
        <v>98</v>
      </c>
      <c r="H8" s="136">
        <v>24.499980000000001</v>
      </c>
      <c r="I8" s="137">
        <f>G8-H8</f>
        <v>73.500020000000006</v>
      </c>
      <c r="J8" s="84" t="s">
        <v>75</v>
      </c>
      <c r="L8" s="80"/>
    </row>
    <row r="9" spans="1:12" x14ac:dyDescent="0.2">
      <c r="A9" s="109"/>
      <c r="B9" s="138" t="s">
        <v>24</v>
      </c>
      <c r="C9" s="139"/>
      <c r="D9" s="139"/>
      <c r="E9" s="139"/>
      <c r="F9" s="139"/>
      <c r="G9" s="140">
        <f>SUM(G8:G8)</f>
        <v>98</v>
      </c>
      <c r="H9" s="141">
        <f>SUM(H8:H8)</f>
        <v>24.499980000000001</v>
      </c>
      <c r="I9" s="141">
        <f>SUM(I8:I8)</f>
        <v>73.500020000000006</v>
      </c>
      <c r="J9" s="139"/>
    </row>
    <row r="10" spans="1:12" ht="18" customHeight="1" x14ac:dyDescent="0.2">
      <c r="A10" s="1064" t="s">
        <v>28</v>
      </c>
      <c r="B10" s="1064"/>
      <c r="C10" s="1064"/>
      <c r="D10" s="1064"/>
      <c r="E10" s="1064"/>
      <c r="F10" s="1064"/>
      <c r="G10" s="1064"/>
      <c r="H10" s="1064"/>
      <c r="I10" s="1064"/>
      <c r="J10" s="1064"/>
    </row>
    <row r="11" spans="1:12" ht="31.5" customHeight="1" x14ac:dyDescent="0.2">
      <c r="A11" s="119">
        <v>1</v>
      </c>
      <c r="B11" s="118" t="s">
        <v>996</v>
      </c>
      <c r="C11" s="118">
        <v>423</v>
      </c>
      <c r="D11" s="118" t="s">
        <v>203</v>
      </c>
      <c r="E11" s="118" t="s">
        <v>997</v>
      </c>
      <c r="F11" s="118"/>
      <c r="G11" s="104">
        <v>99.891999999999996</v>
      </c>
      <c r="H11" s="104">
        <v>85.198999999999998</v>
      </c>
      <c r="I11" s="103">
        <f>G11-H11</f>
        <v>14.692999999999998</v>
      </c>
      <c r="J11" s="118"/>
    </row>
    <row r="12" spans="1:12" ht="31.5" customHeight="1" x14ac:dyDescent="0.2">
      <c r="A12" s="119">
        <v>2</v>
      </c>
      <c r="B12" s="118" t="s">
        <v>998</v>
      </c>
      <c r="C12" s="118">
        <v>226</v>
      </c>
      <c r="D12" s="118" t="s">
        <v>205</v>
      </c>
      <c r="E12" s="118" t="s">
        <v>999</v>
      </c>
      <c r="F12" s="118"/>
      <c r="G12" s="104">
        <v>54.000340000000001</v>
      </c>
      <c r="H12" s="104">
        <v>50.258000000000003</v>
      </c>
      <c r="I12" s="103">
        <f t="shared" ref="I12:I21" si="0">G12-H12</f>
        <v>3.7423399999999987</v>
      </c>
      <c r="J12" s="118"/>
    </row>
    <row r="13" spans="1:12" ht="31.5" customHeight="1" x14ac:dyDescent="0.2">
      <c r="A13" s="119">
        <v>3</v>
      </c>
      <c r="B13" s="118" t="s">
        <v>1000</v>
      </c>
      <c r="C13" s="118">
        <v>276</v>
      </c>
      <c r="D13" s="118" t="s">
        <v>205</v>
      </c>
      <c r="E13" s="118" t="s">
        <v>999</v>
      </c>
      <c r="F13" s="118"/>
      <c r="G13" s="104">
        <v>98.48</v>
      </c>
      <c r="H13" s="104">
        <v>54.761000000000003</v>
      </c>
      <c r="I13" s="103">
        <f t="shared" si="0"/>
        <v>43.719000000000001</v>
      </c>
      <c r="J13" s="118"/>
    </row>
    <row r="14" spans="1:12" ht="31.5" customHeight="1" x14ac:dyDescent="0.2">
      <c r="A14" s="119"/>
      <c r="B14" s="118" t="s">
        <v>1001</v>
      </c>
      <c r="C14" s="118">
        <v>279</v>
      </c>
      <c r="D14" s="118" t="s">
        <v>205</v>
      </c>
      <c r="E14" s="118" t="s">
        <v>999</v>
      </c>
      <c r="F14" s="118"/>
      <c r="G14" s="104">
        <v>88.45</v>
      </c>
      <c r="H14" s="104">
        <v>30.972999999999999</v>
      </c>
      <c r="I14" s="103">
        <f t="shared" si="0"/>
        <v>57.477000000000004</v>
      </c>
      <c r="J14" s="118"/>
    </row>
    <row r="15" spans="1:12" ht="31.5" customHeight="1" x14ac:dyDescent="0.2">
      <c r="A15" s="119"/>
      <c r="B15" s="118" t="s">
        <v>1002</v>
      </c>
      <c r="C15" s="118">
        <v>814</v>
      </c>
      <c r="D15" s="118" t="s">
        <v>250</v>
      </c>
      <c r="E15" s="118" t="s">
        <v>1003</v>
      </c>
      <c r="F15" s="118"/>
      <c r="G15" s="104">
        <v>79.491529999999997</v>
      </c>
      <c r="H15" s="104">
        <v>51.915999999999997</v>
      </c>
      <c r="I15" s="103">
        <f t="shared" si="0"/>
        <v>27.575530000000001</v>
      </c>
      <c r="J15" s="118"/>
    </row>
    <row r="16" spans="1:12" ht="31.5" customHeight="1" x14ac:dyDescent="0.2">
      <c r="A16" s="119"/>
      <c r="B16" s="118" t="s">
        <v>1011</v>
      </c>
      <c r="C16" s="118">
        <v>297</v>
      </c>
      <c r="D16" s="118" t="s">
        <v>205</v>
      </c>
      <c r="E16" s="99" t="s">
        <v>999</v>
      </c>
      <c r="F16" s="118"/>
      <c r="G16" s="104">
        <v>59.96</v>
      </c>
      <c r="H16" s="104">
        <v>20.992000000000001</v>
      </c>
      <c r="I16" s="103">
        <f t="shared" si="0"/>
        <v>38.968000000000004</v>
      </c>
      <c r="J16" s="118"/>
    </row>
    <row r="17" spans="1:11" ht="31.5" customHeight="1" x14ac:dyDescent="0.2">
      <c r="A17" s="119"/>
      <c r="B17" s="118" t="s">
        <v>1012</v>
      </c>
      <c r="C17" s="118">
        <v>1090</v>
      </c>
      <c r="D17" s="118" t="s">
        <v>163</v>
      </c>
      <c r="E17" s="99" t="s">
        <v>1005</v>
      </c>
      <c r="F17" s="118"/>
      <c r="G17" s="104">
        <v>135.072</v>
      </c>
      <c r="H17" s="104">
        <v>15.763999999999999</v>
      </c>
      <c r="I17" s="103">
        <f t="shared" si="0"/>
        <v>119.30800000000001</v>
      </c>
      <c r="J17" s="118"/>
    </row>
    <row r="18" spans="1:11" ht="31.5" customHeight="1" x14ac:dyDescent="0.2">
      <c r="A18" s="119"/>
      <c r="B18" s="118" t="s">
        <v>1004</v>
      </c>
      <c r="C18" s="118">
        <v>820</v>
      </c>
      <c r="D18" s="118" t="s">
        <v>250</v>
      </c>
      <c r="E18" s="118" t="s">
        <v>1003</v>
      </c>
      <c r="F18" s="118"/>
      <c r="G18" s="104">
        <v>333.75932</v>
      </c>
      <c r="H18" s="104">
        <v>209.22389999999999</v>
      </c>
      <c r="I18" s="103">
        <f t="shared" si="0"/>
        <v>124.53542000000002</v>
      </c>
      <c r="J18" s="118"/>
    </row>
    <row r="19" spans="1:11" ht="31.5" customHeight="1" x14ac:dyDescent="0.2">
      <c r="A19" s="119"/>
      <c r="B19" s="118" t="s">
        <v>1008</v>
      </c>
      <c r="C19" s="118">
        <v>432</v>
      </c>
      <c r="D19" s="118" t="s">
        <v>205</v>
      </c>
      <c r="E19" s="118" t="s">
        <v>999</v>
      </c>
      <c r="F19" s="118"/>
      <c r="G19" s="104">
        <v>1663.1320800000001</v>
      </c>
      <c r="H19" s="104">
        <v>1086.83735</v>
      </c>
      <c r="I19" s="103">
        <f t="shared" si="0"/>
        <v>576.29473000000007</v>
      </c>
      <c r="J19" s="118"/>
    </row>
    <row r="20" spans="1:11" ht="31.5" customHeight="1" x14ac:dyDescent="0.2">
      <c r="A20" s="119"/>
      <c r="B20" s="118" t="s">
        <v>1006</v>
      </c>
      <c r="C20" s="118">
        <v>432</v>
      </c>
      <c r="D20" s="118" t="s">
        <v>215</v>
      </c>
      <c r="E20" s="118" t="s">
        <v>1007</v>
      </c>
      <c r="F20" s="118"/>
      <c r="G20" s="104">
        <v>1212.55592</v>
      </c>
      <c r="H20" s="104">
        <v>523.76612</v>
      </c>
      <c r="I20" s="103">
        <f t="shared" si="0"/>
        <v>688.78980000000001</v>
      </c>
      <c r="J20" s="118"/>
    </row>
    <row r="21" spans="1:11" ht="31.5" customHeight="1" x14ac:dyDescent="0.2">
      <c r="A21" s="119"/>
      <c r="B21" s="118" t="s">
        <v>1009</v>
      </c>
      <c r="C21" s="118">
        <v>1437</v>
      </c>
      <c r="D21" s="118" t="s">
        <v>164</v>
      </c>
      <c r="E21" s="118" t="s">
        <v>1010</v>
      </c>
      <c r="F21" s="118"/>
      <c r="G21" s="104">
        <v>68</v>
      </c>
      <c r="H21" s="104">
        <v>3.3969999999999998</v>
      </c>
      <c r="I21" s="103">
        <f t="shared" si="0"/>
        <v>64.602999999999994</v>
      </c>
      <c r="J21" s="118"/>
    </row>
    <row r="22" spans="1:11" ht="14.25" customHeight="1" x14ac:dyDescent="0.2">
      <c r="A22" s="119"/>
      <c r="B22" s="157" t="s">
        <v>24</v>
      </c>
      <c r="C22" s="84"/>
      <c r="D22" s="84"/>
      <c r="E22" s="84"/>
      <c r="F22" s="84"/>
      <c r="G22" s="186">
        <f>SUM(G11:G21)</f>
        <v>3892.7931900000003</v>
      </c>
      <c r="H22" s="188">
        <f>SUM(H11:H21)</f>
        <v>2133.0873700000002</v>
      </c>
      <c r="I22" s="188">
        <f>SUM(I11:I21)</f>
        <v>1759.7058200000001</v>
      </c>
      <c r="J22" s="84"/>
      <c r="K22" s="80" t="s">
        <v>1013</v>
      </c>
    </row>
    <row r="23" spans="1:11" ht="17.25" customHeight="1" x14ac:dyDescent="0.2">
      <c r="A23" s="1064" t="s">
        <v>30</v>
      </c>
      <c r="B23" s="1065"/>
      <c r="C23" s="1065"/>
      <c r="D23" s="1065"/>
      <c r="E23" s="1065"/>
      <c r="F23" s="1065"/>
      <c r="G23" s="1065"/>
      <c r="H23" s="1065"/>
      <c r="I23" s="1065"/>
      <c r="J23" s="1065"/>
    </row>
    <row r="24" spans="1:11" x14ac:dyDescent="0.2">
      <c r="A24" s="1072" t="s">
        <v>938</v>
      </c>
      <c r="B24" s="1073"/>
      <c r="C24" s="1073"/>
      <c r="D24" s="1073"/>
      <c r="E24" s="1073"/>
      <c r="F24" s="1073"/>
      <c r="G24" s="1073"/>
      <c r="H24" s="1073"/>
      <c r="I24" s="1073"/>
      <c r="J24" s="1073"/>
    </row>
    <row r="25" spans="1:11" s="80" customFormat="1" ht="34.5" customHeight="1" x14ac:dyDescent="0.2">
      <c r="A25" s="143">
        <v>1</v>
      </c>
      <c r="B25" s="144" t="s">
        <v>534</v>
      </c>
      <c r="C25" s="109">
        <v>2101360003</v>
      </c>
      <c r="D25" s="109" t="s">
        <v>532</v>
      </c>
      <c r="E25" s="145" t="s">
        <v>535</v>
      </c>
      <c r="F25" s="145"/>
      <c r="G25" s="146">
        <v>99.9</v>
      </c>
      <c r="H25" s="146">
        <v>3.6</v>
      </c>
      <c r="I25" s="147">
        <f t="shared" ref="I25:I32" si="1">G25-H25</f>
        <v>96.300000000000011</v>
      </c>
      <c r="J25" s="84" t="s">
        <v>75</v>
      </c>
    </row>
    <row r="26" spans="1:11" s="80" customFormat="1" ht="34.5" customHeight="1" x14ac:dyDescent="0.2">
      <c r="A26" s="143">
        <v>2</v>
      </c>
      <c r="B26" s="134" t="s">
        <v>367</v>
      </c>
      <c r="C26" s="76">
        <v>4101340069</v>
      </c>
      <c r="D26" s="76" t="s">
        <v>203</v>
      </c>
      <c r="E26" s="76" t="s">
        <v>227</v>
      </c>
      <c r="F26" s="76" t="s">
        <v>366</v>
      </c>
      <c r="G26" s="136">
        <v>74.7</v>
      </c>
      <c r="H26" s="137">
        <v>74.7</v>
      </c>
      <c r="I26" s="148">
        <f>G26-H26</f>
        <v>0</v>
      </c>
      <c r="J26" s="84" t="s">
        <v>75</v>
      </c>
    </row>
    <row r="27" spans="1:11" s="80" customFormat="1" ht="34.5" customHeight="1" x14ac:dyDescent="0.2">
      <c r="A27" s="143">
        <v>3</v>
      </c>
      <c r="B27" s="149" t="s">
        <v>536</v>
      </c>
      <c r="C27" s="109">
        <v>5101360002</v>
      </c>
      <c r="D27" s="109" t="s">
        <v>532</v>
      </c>
      <c r="E27" s="145" t="s">
        <v>537</v>
      </c>
      <c r="F27" s="145"/>
      <c r="G27" s="146">
        <v>53.8</v>
      </c>
      <c r="H27" s="146">
        <v>1.8</v>
      </c>
      <c r="I27" s="147">
        <f t="shared" si="1"/>
        <v>52</v>
      </c>
      <c r="J27" s="84" t="s">
        <v>75</v>
      </c>
    </row>
    <row r="28" spans="1:11" s="80" customFormat="1" ht="34.5" customHeight="1" x14ac:dyDescent="0.2">
      <c r="A28" s="143">
        <v>4</v>
      </c>
      <c r="B28" s="144" t="s">
        <v>538</v>
      </c>
      <c r="C28" s="109">
        <v>4101360085</v>
      </c>
      <c r="D28" s="109" t="s">
        <v>532</v>
      </c>
      <c r="E28" s="145" t="s">
        <v>539</v>
      </c>
      <c r="F28" s="145"/>
      <c r="G28" s="146">
        <v>60</v>
      </c>
      <c r="H28" s="146">
        <v>11</v>
      </c>
      <c r="I28" s="147">
        <f t="shared" si="1"/>
        <v>49</v>
      </c>
      <c r="J28" s="84" t="s">
        <v>75</v>
      </c>
    </row>
    <row r="29" spans="1:11" s="80" customFormat="1" ht="34.5" customHeight="1" x14ac:dyDescent="0.2">
      <c r="A29" s="143">
        <v>5</v>
      </c>
      <c r="B29" s="149" t="s">
        <v>536</v>
      </c>
      <c r="C29" s="145">
        <v>5101360001</v>
      </c>
      <c r="D29" s="109" t="s">
        <v>532</v>
      </c>
      <c r="E29" s="145" t="s">
        <v>537</v>
      </c>
      <c r="F29" s="145"/>
      <c r="G29" s="146">
        <v>53.8</v>
      </c>
      <c r="H29" s="146">
        <v>1.8</v>
      </c>
      <c r="I29" s="147">
        <f t="shared" si="1"/>
        <v>52</v>
      </c>
      <c r="J29" s="84" t="s">
        <v>75</v>
      </c>
    </row>
    <row r="30" spans="1:11" s="80" customFormat="1" ht="34.5" customHeight="1" x14ac:dyDescent="0.2">
      <c r="A30" s="143">
        <v>6</v>
      </c>
      <c r="B30" s="149" t="s">
        <v>540</v>
      </c>
      <c r="C30" s="145">
        <v>5101360001</v>
      </c>
      <c r="D30" s="109" t="s">
        <v>532</v>
      </c>
      <c r="E30" s="145" t="s">
        <v>541</v>
      </c>
      <c r="F30" s="145"/>
      <c r="G30" s="146">
        <v>113.4</v>
      </c>
      <c r="H30" s="146">
        <v>7.6</v>
      </c>
      <c r="I30" s="147">
        <f t="shared" si="1"/>
        <v>105.80000000000001</v>
      </c>
      <c r="J30" s="84" t="s">
        <v>75</v>
      </c>
    </row>
    <row r="31" spans="1:11" s="80" customFormat="1" ht="34.5" customHeight="1" x14ac:dyDescent="0.2">
      <c r="A31" s="143">
        <v>7</v>
      </c>
      <c r="B31" s="149" t="s">
        <v>540</v>
      </c>
      <c r="C31" s="145">
        <v>5101360007</v>
      </c>
      <c r="D31" s="109" t="s">
        <v>532</v>
      </c>
      <c r="E31" s="145" t="s">
        <v>541</v>
      </c>
      <c r="F31" s="145"/>
      <c r="G31" s="146">
        <v>113.4</v>
      </c>
      <c r="H31" s="146">
        <v>7.6</v>
      </c>
      <c r="I31" s="147">
        <f>G31-H31</f>
        <v>105.80000000000001</v>
      </c>
      <c r="J31" s="84" t="s">
        <v>75</v>
      </c>
    </row>
    <row r="32" spans="1:11" s="80" customFormat="1" ht="34.5" customHeight="1" x14ac:dyDescent="0.2">
      <c r="A32" s="143">
        <v>8</v>
      </c>
      <c r="B32" s="144" t="s">
        <v>542</v>
      </c>
      <c r="C32" s="109">
        <v>5101360002</v>
      </c>
      <c r="D32" s="109" t="s">
        <v>532</v>
      </c>
      <c r="E32" s="145" t="s">
        <v>541</v>
      </c>
      <c r="F32" s="145"/>
      <c r="G32" s="146">
        <v>69.5</v>
      </c>
      <c r="H32" s="146">
        <v>4.5999999999999996</v>
      </c>
      <c r="I32" s="147">
        <f t="shared" si="1"/>
        <v>64.900000000000006</v>
      </c>
      <c r="J32" s="84" t="s">
        <v>75</v>
      </c>
    </row>
    <row r="33" spans="1:14" s="80" customFormat="1" ht="34.5" customHeight="1" x14ac:dyDescent="0.2">
      <c r="A33" s="143">
        <v>9</v>
      </c>
      <c r="B33" s="144" t="s">
        <v>542</v>
      </c>
      <c r="C33" s="109">
        <v>5101360007</v>
      </c>
      <c r="D33" s="109" t="s">
        <v>164</v>
      </c>
      <c r="E33" s="145" t="s">
        <v>541</v>
      </c>
      <c r="F33" s="145"/>
      <c r="G33" s="146">
        <v>69.5</v>
      </c>
      <c r="H33" s="146">
        <v>4.5999999999999996</v>
      </c>
      <c r="I33" s="147">
        <f>G33-H33</f>
        <v>64.900000000000006</v>
      </c>
      <c r="J33" s="84" t="s">
        <v>75</v>
      </c>
    </row>
    <row r="34" spans="1:14" s="80" customFormat="1" ht="34.5" customHeight="1" x14ac:dyDescent="0.2">
      <c r="A34" s="143">
        <v>10</v>
      </c>
      <c r="B34" s="144" t="s">
        <v>572</v>
      </c>
      <c r="C34" s="145"/>
      <c r="D34" s="145"/>
      <c r="E34" s="145"/>
      <c r="F34" s="145"/>
      <c r="G34" s="146">
        <v>63</v>
      </c>
      <c r="H34" s="146">
        <v>63</v>
      </c>
      <c r="I34" s="147">
        <f>G34-H34</f>
        <v>0</v>
      </c>
      <c r="J34" s="84" t="s">
        <v>75</v>
      </c>
    </row>
    <row r="35" spans="1:14" s="80" customFormat="1" x14ac:dyDescent="0.2">
      <c r="A35" s="150"/>
      <c r="B35" s="150" t="s">
        <v>24</v>
      </c>
      <c r="C35" s="150"/>
      <c r="D35" s="150"/>
      <c r="E35" s="150"/>
      <c r="F35" s="150"/>
      <c r="G35" s="187">
        <f>SUM(G25:G34)</f>
        <v>771</v>
      </c>
      <c r="H35" s="151">
        <f>SUM(H25:H34)</f>
        <v>180.29999999999995</v>
      </c>
      <c r="I35" s="151">
        <f>SUM(I25:I34)</f>
        <v>590.70000000000005</v>
      </c>
      <c r="J35" s="150"/>
      <c r="K35" s="80" t="s">
        <v>995</v>
      </c>
    </row>
    <row r="36" spans="1:14" s="80" customFormat="1" x14ac:dyDescent="0.2">
      <c r="A36" s="152"/>
      <c r="B36" s="153"/>
      <c r="C36" s="153"/>
      <c r="D36" s="153"/>
      <c r="E36" s="153"/>
      <c r="F36" s="153"/>
      <c r="G36" s="154"/>
      <c r="H36" s="154"/>
      <c r="I36" s="154"/>
      <c r="J36" s="153"/>
    </row>
    <row r="37" spans="1:14" x14ac:dyDescent="0.2">
      <c r="A37" s="1066" t="s">
        <v>31</v>
      </c>
      <c r="B37" s="1067"/>
      <c r="C37" s="1067"/>
      <c r="D37" s="1067"/>
      <c r="E37" s="1067"/>
      <c r="F37" s="1067"/>
      <c r="G37" s="1067"/>
      <c r="H37" s="1067"/>
      <c r="I37" s="1067"/>
      <c r="J37" s="1067"/>
    </row>
    <row r="38" spans="1:14" ht="17.25" customHeight="1" x14ac:dyDescent="0.2">
      <c r="A38" s="1074" t="s">
        <v>899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58"/>
      <c r="L38" s="86"/>
      <c r="M38" s="86"/>
      <c r="N38" s="86"/>
    </row>
    <row r="39" spans="1:14" ht="25.5" x14ac:dyDescent="0.2">
      <c r="A39" s="84">
        <v>1</v>
      </c>
      <c r="B39" s="108" t="s">
        <v>906</v>
      </c>
      <c r="C39" s="84">
        <v>87460001</v>
      </c>
      <c r="D39" s="84"/>
      <c r="E39" s="84"/>
      <c r="F39" s="84"/>
      <c r="G39" s="148">
        <v>391.85315000000003</v>
      </c>
      <c r="H39" s="148">
        <f t="shared" ref="H39:H84" si="2">G39</f>
        <v>391.85315000000003</v>
      </c>
      <c r="I39" s="148">
        <f>G39-H39</f>
        <v>0</v>
      </c>
      <c r="J39" s="84" t="s">
        <v>75</v>
      </c>
      <c r="K39" s="159"/>
      <c r="L39" s="86"/>
      <c r="M39" s="86"/>
      <c r="N39" s="86"/>
    </row>
    <row r="40" spans="1:14" ht="25.5" x14ac:dyDescent="0.2">
      <c r="A40" s="84">
        <v>2</v>
      </c>
      <c r="B40" s="108" t="s">
        <v>906</v>
      </c>
      <c r="C40" s="84">
        <v>87460002</v>
      </c>
      <c r="D40" s="84"/>
      <c r="E40" s="84"/>
      <c r="F40" s="84"/>
      <c r="G40" s="148">
        <v>391.85315000000003</v>
      </c>
      <c r="H40" s="148">
        <f t="shared" si="2"/>
        <v>391.85315000000003</v>
      </c>
      <c r="I40" s="148">
        <f>G40-H40</f>
        <v>0</v>
      </c>
      <c r="J40" s="84" t="s">
        <v>75</v>
      </c>
      <c r="K40" s="159"/>
      <c r="L40" s="86"/>
      <c r="M40" s="86"/>
      <c r="N40" s="86"/>
    </row>
    <row r="41" spans="1:14" ht="25.5" x14ac:dyDescent="0.2">
      <c r="A41" s="84">
        <v>3</v>
      </c>
      <c r="B41" s="108" t="s">
        <v>907</v>
      </c>
      <c r="C41" s="84">
        <v>87460015</v>
      </c>
      <c r="D41" s="84"/>
      <c r="E41" s="84"/>
      <c r="F41" s="84"/>
      <c r="G41" s="148">
        <v>407.03525000000002</v>
      </c>
      <c r="H41" s="148">
        <f t="shared" si="2"/>
        <v>407.03525000000002</v>
      </c>
      <c r="I41" s="148">
        <f t="shared" ref="I41:I98" si="3">G41-H41</f>
        <v>0</v>
      </c>
      <c r="J41" s="84" t="s">
        <v>75</v>
      </c>
      <c r="K41" s="159"/>
      <c r="L41" s="86"/>
      <c r="M41" s="86"/>
      <c r="N41" s="86"/>
    </row>
    <row r="42" spans="1:14" ht="30.75" customHeight="1" x14ac:dyDescent="0.2">
      <c r="A42" s="84">
        <v>4</v>
      </c>
      <c r="B42" s="84" t="s">
        <v>908</v>
      </c>
      <c r="C42" s="84">
        <v>87460026</v>
      </c>
      <c r="D42" s="84"/>
      <c r="E42" s="84"/>
      <c r="F42" s="84"/>
      <c r="G42" s="148">
        <v>53.383400000000002</v>
      </c>
      <c r="H42" s="148">
        <f t="shared" si="2"/>
        <v>53.383400000000002</v>
      </c>
      <c r="I42" s="148">
        <f t="shared" si="3"/>
        <v>0</v>
      </c>
      <c r="J42" s="84" t="s">
        <v>75</v>
      </c>
      <c r="K42" s="159"/>
      <c r="L42" s="86"/>
      <c r="M42" s="86"/>
      <c r="N42" s="86"/>
    </row>
    <row r="43" spans="1:14" ht="27.75" customHeight="1" x14ac:dyDescent="0.2">
      <c r="A43" s="84">
        <v>5</v>
      </c>
      <c r="B43" s="84" t="s">
        <v>911</v>
      </c>
      <c r="C43" s="84">
        <v>87460056</v>
      </c>
      <c r="D43" s="84"/>
      <c r="E43" s="84"/>
      <c r="F43" s="84"/>
      <c r="G43" s="148">
        <v>459</v>
      </c>
      <c r="H43" s="148">
        <f t="shared" si="2"/>
        <v>459</v>
      </c>
      <c r="I43" s="148">
        <f t="shared" si="3"/>
        <v>0</v>
      </c>
      <c r="J43" s="84" t="s">
        <v>75</v>
      </c>
      <c r="K43" s="159"/>
      <c r="L43" s="86"/>
      <c r="M43" s="86"/>
      <c r="N43" s="86"/>
    </row>
    <row r="44" spans="1:14" ht="27.75" customHeight="1" x14ac:dyDescent="0.2">
      <c r="A44" s="84">
        <v>6</v>
      </c>
      <c r="B44" s="84" t="s">
        <v>912</v>
      </c>
      <c r="C44" s="84">
        <v>87460110</v>
      </c>
      <c r="D44" s="84"/>
      <c r="E44" s="84"/>
      <c r="F44" s="84"/>
      <c r="G44" s="148">
        <v>273.58474999999999</v>
      </c>
      <c r="H44" s="148">
        <f t="shared" si="2"/>
        <v>273.58474999999999</v>
      </c>
      <c r="I44" s="148">
        <f t="shared" si="3"/>
        <v>0</v>
      </c>
      <c r="J44" s="84" t="s">
        <v>75</v>
      </c>
      <c r="K44" s="159"/>
      <c r="L44" s="86"/>
      <c r="M44" s="86"/>
      <c r="N44" s="86"/>
    </row>
    <row r="45" spans="1:14" ht="27.75" customHeight="1" x14ac:dyDescent="0.2">
      <c r="A45" s="84">
        <v>7</v>
      </c>
      <c r="B45" s="84" t="s">
        <v>912</v>
      </c>
      <c r="C45" s="84">
        <v>87460111</v>
      </c>
      <c r="D45" s="84"/>
      <c r="E45" s="84"/>
      <c r="F45" s="84"/>
      <c r="G45" s="148">
        <v>273.58474999999999</v>
      </c>
      <c r="H45" s="148">
        <f t="shared" si="2"/>
        <v>273.58474999999999</v>
      </c>
      <c r="I45" s="148">
        <f t="shared" si="3"/>
        <v>0</v>
      </c>
      <c r="J45" s="84" t="s">
        <v>75</v>
      </c>
      <c r="K45" s="159"/>
      <c r="L45" s="86"/>
      <c r="M45" s="86"/>
      <c r="N45" s="86"/>
    </row>
    <row r="46" spans="1:14" ht="25.5" x14ac:dyDescent="0.2">
      <c r="A46" s="84">
        <v>8</v>
      </c>
      <c r="B46" s="108" t="s">
        <v>913</v>
      </c>
      <c r="C46" s="84">
        <v>87460112</v>
      </c>
      <c r="D46" s="84"/>
      <c r="E46" s="84"/>
      <c r="F46" s="84"/>
      <c r="G46" s="148">
        <v>246.00649999999999</v>
      </c>
      <c r="H46" s="148">
        <f t="shared" si="2"/>
        <v>246.00649999999999</v>
      </c>
      <c r="I46" s="148">
        <f t="shared" si="3"/>
        <v>0</v>
      </c>
      <c r="J46" s="84" t="s">
        <v>75</v>
      </c>
      <c r="K46" s="159"/>
      <c r="L46" s="86"/>
      <c r="M46" s="86"/>
      <c r="N46" s="86"/>
    </row>
    <row r="47" spans="1:14" ht="24" customHeight="1" x14ac:dyDescent="0.2">
      <c r="A47" s="84">
        <v>9</v>
      </c>
      <c r="B47" s="108" t="s">
        <v>914</v>
      </c>
      <c r="C47" s="84">
        <v>87460113</v>
      </c>
      <c r="D47" s="84"/>
      <c r="E47" s="84"/>
      <c r="F47" s="84"/>
      <c r="G47" s="148">
        <v>233.05119999999999</v>
      </c>
      <c r="H47" s="148">
        <f t="shared" si="2"/>
        <v>233.05119999999999</v>
      </c>
      <c r="I47" s="148">
        <f t="shared" si="3"/>
        <v>0</v>
      </c>
      <c r="J47" s="84" t="s">
        <v>75</v>
      </c>
      <c r="K47" s="159"/>
      <c r="L47" s="86"/>
      <c r="M47" s="86"/>
      <c r="N47" s="86"/>
    </row>
    <row r="48" spans="1:14" ht="24" customHeight="1" x14ac:dyDescent="0.2">
      <c r="A48" s="84">
        <v>10</v>
      </c>
      <c r="B48" s="108" t="s">
        <v>915</v>
      </c>
      <c r="C48" s="84">
        <v>87460114</v>
      </c>
      <c r="D48" s="84"/>
      <c r="E48" s="84"/>
      <c r="F48" s="84"/>
      <c r="G48" s="148">
        <v>177.6678</v>
      </c>
      <c r="H48" s="148">
        <f t="shared" si="2"/>
        <v>177.6678</v>
      </c>
      <c r="I48" s="148">
        <f t="shared" si="3"/>
        <v>0</v>
      </c>
      <c r="J48" s="84" t="s">
        <v>75</v>
      </c>
      <c r="K48" s="159"/>
      <c r="L48" s="86"/>
      <c r="M48" s="86"/>
      <c r="N48" s="86"/>
    </row>
    <row r="49" spans="1:14" ht="24" customHeight="1" x14ac:dyDescent="0.2">
      <c r="A49" s="84">
        <v>11</v>
      </c>
      <c r="B49" s="108" t="s">
        <v>916</v>
      </c>
      <c r="C49" s="84">
        <v>87460115</v>
      </c>
      <c r="D49" s="84"/>
      <c r="E49" s="84"/>
      <c r="F49" s="84"/>
      <c r="G49" s="148">
        <v>122.738</v>
      </c>
      <c r="H49" s="148">
        <f t="shared" si="2"/>
        <v>122.738</v>
      </c>
      <c r="I49" s="148">
        <f t="shared" si="3"/>
        <v>0</v>
      </c>
      <c r="J49" s="84" t="s">
        <v>75</v>
      </c>
      <c r="K49" s="159"/>
      <c r="L49" s="86"/>
      <c r="M49" s="86"/>
      <c r="N49" s="86"/>
    </row>
    <row r="50" spans="1:14" ht="25.5" x14ac:dyDescent="0.2">
      <c r="A50" s="84">
        <v>12</v>
      </c>
      <c r="B50" s="108" t="s">
        <v>909</v>
      </c>
      <c r="C50" s="84">
        <v>8746040</v>
      </c>
      <c r="D50" s="84"/>
      <c r="E50" s="84"/>
      <c r="F50" s="84"/>
      <c r="G50" s="148">
        <v>510.38679999999999</v>
      </c>
      <c r="H50" s="148">
        <f t="shared" si="2"/>
        <v>510.38679999999999</v>
      </c>
      <c r="I50" s="148">
        <f>G50-H50</f>
        <v>0</v>
      </c>
      <c r="J50" s="84" t="s">
        <v>75</v>
      </c>
      <c r="K50" s="159"/>
      <c r="L50" s="86"/>
      <c r="M50" s="86"/>
      <c r="N50" s="86"/>
    </row>
    <row r="51" spans="1:14" ht="25.5" x14ac:dyDescent="0.2">
      <c r="A51" s="84">
        <v>13</v>
      </c>
      <c r="B51" s="108" t="s">
        <v>910</v>
      </c>
      <c r="C51" s="84">
        <v>87460314</v>
      </c>
      <c r="D51" s="84"/>
      <c r="E51" s="84"/>
      <c r="F51" s="84"/>
      <c r="G51" s="148">
        <v>59.838700000000003</v>
      </c>
      <c r="H51" s="148">
        <f t="shared" si="2"/>
        <v>59.838700000000003</v>
      </c>
      <c r="I51" s="148">
        <f>G51-H51</f>
        <v>0</v>
      </c>
      <c r="J51" s="84" t="s">
        <v>75</v>
      </c>
      <c r="K51" s="159"/>
      <c r="L51" s="86"/>
      <c r="M51" s="86"/>
      <c r="N51" s="86"/>
    </row>
    <row r="52" spans="1:14" ht="38.25" x14ac:dyDescent="0.2">
      <c r="A52" s="84">
        <v>14</v>
      </c>
      <c r="B52" s="108" t="s">
        <v>917</v>
      </c>
      <c r="C52" s="84">
        <v>87460116</v>
      </c>
      <c r="D52" s="84"/>
      <c r="E52" s="84"/>
      <c r="F52" s="84"/>
      <c r="G52" s="148">
        <v>143.64859999999999</v>
      </c>
      <c r="H52" s="148">
        <f t="shared" si="2"/>
        <v>143.64859999999999</v>
      </c>
      <c r="I52" s="148">
        <f t="shared" si="3"/>
        <v>0</v>
      </c>
      <c r="J52" s="84" t="s">
        <v>75</v>
      </c>
      <c r="K52" s="159"/>
      <c r="L52" s="86"/>
      <c r="M52" s="86"/>
      <c r="N52" s="86"/>
    </row>
    <row r="53" spans="1:14" ht="38.25" x14ac:dyDescent="0.2">
      <c r="A53" s="84">
        <v>15</v>
      </c>
      <c r="B53" s="108" t="s">
        <v>918</v>
      </c>
      <c r="C53" s="84">
        <v>87460117</v>
      </c>
      <c r="D53" s="84"/>
      <c r="E53" s="84"/>
      <c r="F53" s="84"/>
      <c r="G53" s="148">
        <v>156.9074</v>
      </c>
      <c r="H53" s="148">
        <f t="shared" si="2"/>
        <v>156.9074</v>
      </c>
      <c r="I53" s="148">
        <f t="shared" si="3"/>
        <v>0</v>
      </c>
      <c r="J53" s="84" t="s">
        <v>75</v>
      </c>
      <c r="K53" s="159"/>
      <c r="L53" s="86"/>
      <c r="M53" s="86"/>
      <c r="N53" s="86"/>
    </row>
    <row r="54" spans="1:14" ht="38.25" x14ac:dyDescent="0.2">
      <c r="A54" s="84">
        <v>16</v>
      </c>
      <c r="B54" s="108" t="s">
        <v>919</v>
      </c>
      <c r="C54" s="84">
        <v>87460118</v>
      </c>
      <c r="D54" s="84"/>
      <c r="E54" s="84"/>
      <c r="F54" s="84"/>
      <c r="G54" s="148">
        <v>174.40899999999999</v>
      </c>
      <c r="H54" s="148">
        <f t="shared" si="2"/>
        <v>174.40899999999999</v>
      </c>
      <c r="I54" s="148">
        <f t="shared" si="3"/>
        <v>0</v>
      </c>
      <c r="J54" s="84" t="s">
        <v>75</v>
      </c>
      <c r="K54" s="159"/>
      <c r="L54" s="86"/>
      <c r="M54" s="86"/>
      <c r="N54" s="86"/>
    </row>
    <row r="55" spans="1:14" ht="51" x14ac:dyDescent="0.2">
      <c r="A55" s="84">
        <v>17</v>
      </c>
      <c r="B55" s="108" t="s">
        <v>920</v>
      </c>
      <c r="C55" s="84">
        <v>87460119</v>
      </c>
      <c r="D55" s="84"/>
      <c r="E55" s="84"/>
      <c r="F55" s="84"/>
      <c r="G55" s="148">
        <v>174.40899999999999</v>
      </c>
      <c r="H55" s="148">
        <f t="shared" si="2"/>
        <v>174.40899999999999</v>
      </c>
      <c r="I55" s="148">
        <f t="shared" si="3"/>
        <v>0</v>
      </c>
      <c r="J55" s="84" t="s">
        <v>75</v>
      </c>
      <c r="K55" s="159"/>
      <c r="L55" s="86"/>
      <c r="M55" s="86"/>
      <c r="N55" s="86"/>
    </row>
    <row r="56" spans="1:14" ht="36.75" customHeight="1" x14ac:dyDescent="0.2">
      <c r="A56" s="84">
        <v>18</v>
      </c>
      <c r="B56" s="108" t="s">
        <v>921</v>
      </c>
      <c r="C56" s="84">
        <v>87460120</v>
      </c>
      <c r="D56" s="84"/>
      <c r="E56" s="84"/>
      <c r="F56" s="84"/>
      <c r="G56" s="148">
        <v>156.9074</v>
      </c>
      <c r="H56" s="148">
        <f t="shared" si="2"/>
        <v>156.9074</v>
      </c>
      <c r="I56" s="148">
        <f t="shared" si="3"/>
        <v>0</v>
      </c>
      <c r="J56" s="84" t="s">
        <v>75</v>
      </c>
      <c r="K56" s="159"/>
      <c r="L56" s="86"/>
      <c r="M56" s="86"/>
      <c r="N56" s="86"/>
    </row>
    <row r="57" spans="1:14" ht="25.5" x14ac:dyDescent="0.2">
      <c r="A57" s="84">
        <v>19</v>
      </c>
      <c r="B57" s="108" t="s">
        <v>922</v>
      </c>
      <c r="C57" s="84">
        <v>87460121</v>
      </c>
      <c r="D57" s="84"/>
      <c r="E57" s="84"/>
      <c r="F57" s="84"/>
      <c r="G57" s="148">
        <v>156.9074</v>
      </c>
      <c r="H57" s="148">
        <f t="shared" si="2"/>
        <v>156.9074</v>
      </c>
      <c r="I57" s="148">
        <f t="shared" si="3"/>
        <v>0</v>
      </c>
      <c r="J57" s="84" t="s">
        <v>75</v>
      </c>
      <c r="K57" s="159"/>
      <c r="L57" s="86"/>
      <c r="M57" s="86"/>
      <c r="N57" s="86"/>
    </row>
    <row r="58" spans="1:14" ht="38.25" x14ac:dyDescent="0.2">
      <c r="A58" s="84">
        <v>20</v>
      </c>
      <c r="B58" s="108" t="s">
        <v>923</v>
      </c>
      <c r="C58" s="84">
        <v>87460122</v>
      </c>
      <c r="D58" s="84"/>
      <c r="E58" s="84"/>
      <c r="F58" s="84"/>
      <c r="G58" s="148">
        <v>156.9074</v>
      </c>
      <c r="H58" s="148">
        <f t="shared" si="2"/>
        <v>156.9074</v>
      </c>
      <c r="I58" s="148">
        <f t="shared" si="3"/>
        <v>0</v>
      </c>
      <c r="J58" s="84" t="s">
        <v>75</v>
      </c>
      <c r="K58" s="159"/>
      <c r="L58" s="86"/>
      <c r="M58" s="86"/>
      <c r="N58" s="86"/>
    </row>
    <row r="59" spans="1:14" ht="25.5" x14ac:dyDescent="0.2">
      <c r="A59" s="84">
        <v>21</v>
      </c>
      <c r="B59" s="108" t="s">
        <v>924</v>
      </c>
      <c r="C59" s="84">
        <v>87460123</v>
      </c>
      <c r="D59" s="84"/>
      <c r="E59" s="84"/>
      <c r="F59" s="84"/>
      <c r="G59" s="148">
        <v>174.40899999999999</v>
      </c>
      <c r="H59" s="148">
        <f t="shared" si="2"/>
        <v>174.40899999999999</v>
      </c>
      <c r="I59" s="148">
        <f t="shared" si="3"/>
        <v>0</v>
      </c>
      <c r="J59" s="84" t="s">
        <v>75</v>
      </c>
      <c r="K59" s="159"/>
      <c r="L59" s="86"/>
      <c r="M59" s="86"/>
      <c r="N59" s="86"/>
    </row>
    <row r="60" spans="1:14" ht="25.5" x14ac:dyDescent="0.2">
      <c r="A60" s="84">
        <v>22</v>
      </c>
      <c r="B60" s="108" t="s">
        <v>925</v>
      </c>
      <c r="C60" s="84">
        <v>87460124</v>
      </c>
      <c r="D60" s="84"/>
      <c r="E60" s="84"/>
      <c r="F60" s="84"/>
      <c r="G60" s="148">
        <v>174.40899999999999</v>
      </c>
      <c r="H60" s="148">
        <f t="shared" si="2"/>
        <v>174.40899999999999</v>
      </c>
      <c r="I60" s="148">
        <f t="shared" si="3"/>
        <v>0</v>
      </c>
      <c r="J60" s="84" t="s">
        <v>75</v>
      </c>
      <c r="K60" s="159"/>
      <c r="L60" s="86"/>
      <c r="M60" s="86"/>
      <c r="N60" s="86"/>
    </row>
    <row r="61" spans="1:14" ht="51" x14ac:dyDescent="0.2">
      <c r="A61" s="84">
        <v>23</v>
      </c>
      <c r="B61" s="108" t="s">
        <v>926</v>
      </c>
      <c r="C61" s="84">
        <v>87460125</v>
      </c>
      <c r="D61" s="84"/>
      <c r="E61" s="84"/>
      <c r="F61" s="84"/>
      <c r="G61" s="148">
        <v>174.40899999999999</v>
      </c>
      <c r="H61" s="148">
        <f t="shared" si="2"/>
        <v>174.40899999999999</v>
      </c>
      <c r="I61" s="148">
        <f t="shared" si="3"/>
        <v>0</v>
      </c>
      <c r="J61" s="84" t="s">
        <v>75</v>
      </c>
      <c r="K61" s="159"/>
      <c r="L61" s="86"/>
      <c r="M61" s="86"/>
      <c r="N61" s="86"/>
    </row>
    <row r="62" spans="1:14" ht="38.25" x14ac:dyDescent="0.2">
      <c r="A62" s="84">
        <v>24</v>
      </c>
      <c r="B62" s="108" t="s">
        <v>927</v>
      </c>
      <c r="C62" s="84">
        <v>87460126</v>
      </c>
      <c r="D62" s="84"/>
      <c r="E62" s="84"/>
      <c r="F62" s="84"/>
      <c r="G62" s="148">
        <v>85.917000000000002</v>
      </c>
      <c r="H62" s="148">
        <f t="shared" si="2"/>
        <v>85.917000000000002</v>
      </c>
      <c r="I62" s="148">
        <f t="shared" si="3"/>
        <v>0</v>
      </c>
      <c r="J62" s="84" t="s">
        <v>75</v>
      </c>
      <c r="K62" s="159"/>
      <c r="L62" s="86"/>
      <c r="M62" s="86"/>
      <c r="N62" s="86"/>
    </row>
    <row r="63" spans="1:14" ht="51" x14ac:dyDescent="0.2">
      <c r="A63" s="84">
        <v>25</v>
      </c>
      <c r="B63" s="108" t="s">
        <v>928</v>
      </c>
      <c r="C63" s="84">
        <v>87460129</v>
      </c>
      <c r="D63" s="84"/>
      <c r="E63" s="84"/>
      <c r="F63" s="84"/>
      <c r="G63" s="148">
        <v>108.645</v>
      </c>
      <c r="H63" s="148">
        <f t="shared" si="2"/>
        <v>108.645</v>
      </c>
      <c r="I63" s="148">
        <f t="shared" si="3"/>
        <v>0</v>
      </c>
      <c r="J63" s="84" t="s">
        <v>75</v>
      </c>
      <c r="K63" s="159"/>
      <c r="L63" s="86"/>
      <c r="M63" s="86"/>
      <c r="N63" s="86"/>
    </row>
    <row r="64" spans="1:14" ht="51" x14ac:dyDescent="0.2">
      <c r="A64" s="84">
        <v>26</v>
      </c>
      <c r="B64" s="108" t="s">
        <v>928</v>
      </c>
      <c r="C64" s="84">
        <v>87460130</v>
      </c>
      <c r="D64" s="84"/>
      <c r="E64" s="84"/>
      <c r="F64" s="84"/>
      <c r="G64" s="148">
        <v>108.645</v>
      </c>
      <c r="H64" s="148">
        <f t="shared" si="2"/>
        <v>108.645</v>
      </c>
      <c r="I64" s="148">
        <f t="shared" si="3"/>
        <v>0</v>
      </c>
      <c r="J64" s="84" t="s">
        <v>75</v>
      </c>
      <c r="K64" s="159"/>
      <c r="L64" s="86"/>
      <c r="M64" s="86"/>
      <c r="N64" s="86"/>
    </row>
    <row r="65" spans="1:14" ht="28.5" customHeight="1" x14ac:dyDescent="0.2">
      <c r="A65" s="84">
        <v>27</v>
      </c>
      <c r="B65" s="108" t="s">
        <v>929</v>
      </c>
      <c r="C65" s="84">
        <v>87460131</v>
      </c>
      <c r="D65" s="84"/>
      <c r="E65" s="84"/>
      <c r="F65" s="84"/>
      <c r="G65" s="148">
        <v>67.051150000000007</v>
      </c>
      <c r="H65" s="148">
        <f t="shared" si="2"/>
        <v>67.051150000000007</v>
      </c>
      <c r="I65" s="148">
        <f t="shared" si="3"/>
        <v>0</v>
      </c>
      <c r="J65" s="84" t="s">
        <v>75</v>
      </c>
      <c r="K65" s="159"/>
      <c r="L65" s="86"/>
      <c r="M65" s="86"/>
      <c r="N65" s="86"/>
    </row>
    <row r="66" spans="1:14" ht="28.5" customHeight="1" x14ac:dyDescent="0.2">
      <c r="A66" s="84">
        <v>28</v>
      </c>
      <c r="B66" s="108" t="s">
        <v>929</v>
      </c>
      <c r="C66" s="84">
        <v>87460132</v>
      </c>
      <c r="D66" s="84"/>
      <c r="E66" s="84"/>
      <c r="F66" s="84"/>
      <c r="G66" s="148">
        <v>67.051150000000007</v>
      </c>
      <c r="H66" s="148">
        <f t="shared" si="2"/>
        <v>67.051150000000007</v>
      </c>
      <c r="I66" s="148">
        <f t="shared" si="3"/>
        <v>0</v>
      </c>
      <c r="J66" s="84" t="s">
        <v>75</v>
      </c>
      <c r="K66" s="159"/>
      <c r="L66" s="86"/>
      <c r="M66" s="86"/>
      <c r="N66" s="86"/>
    </row>
    <row r="67" spans="1:14" ht="28.5" customHeight="1" x14ac:dyDescent="0.2">
      <c r="A67" s="84">
        <v>29</v>
      </c>
      <c r="B67" s="108" t="s">
        <v>929</v>
      </c>
      <c r="C67" s="84">
        <v>87460133</v>
      </c>
      <c r="D67" s="84"/>
      <c r="E67" s="84"/>
      <c r="F67" s="84"/>
      <c r="G67" s="148">
        <v>67.051150000000007</v>
      </c>
      <c r="H67" s="148">
        <f t="shared" si="2"/>
        <v>67.051150000000007</v>
      </c>
      <c r="I67" s="148">
        <f t="shared" si="3"/>
        <v>0</v>
      </c>
      <c r="J67" s="84" t="s">
        <v>75</v>
      </c>
      <c r="K67" s="159"/>
      <c r="L67" s="86"/>
      <c r="M67" s="86"/>
      <c r="N67" s="86"/>
    </row>
    <row r="68" spans="1:14" ht="28.5" customHeight="1" x14ac:dyDescent="0.2">
      <c r="A68" s="84">
        <v>30</v>
      </c>
      <c r="B68" s="108" t="s">
        <v>929</v>
      </c>
      <c r="C68" s="84">
        <v>87460136</v>
      </c>
      <c r="D68" s="84"/>
      <c r="E68" s="84"/>
      <c r="F68" s="84"/>
      <c r="G68" s="148">
        <v>67.051150000000007</v>
      </c>
      <c r="H68" s="148">
        <f t="shared" si="2"/>
        <v>67.051150000000007</v>
      </c>
      <c r="I68" s="148">
        <f t="shared" si="3"/>
        <v>0</v>
      </c>
      <c r="J68" s="84" t="s">
        <v>75</v>
      </c>
      <c r="K68" s="159"/>
      <c r="L68" s="86"/>
      <c r="M68" s="86"/>
      <c r="N68" s="86"/>
    </row>
    <row r="69" spans="1:14" ht="28.5" customHeight="1" x14ac:dyDescent="0.2">
      <c r="A69" s="84">
        <v>31</v>
      </c>
      <c r="B69" s="108" t="s">
        <v>929</v>
      </c>
      <c r="C69" s="84">
        <v>87460138</v>
      </c>
      <c r="D69" s="84"/>
      <c r="E69" s="84"/>
      <c r="F69" s="84"/>
      <c r="G69" s="148">
        <v>67.051150000000007</v>
      </c>
      <c r="H69" s="148">
        <f t="shared" si="2"/>
        <v>67.051150000000007</v>
      </c>
      <c r="I69" s="148">
        <f t="shared" si="3"/>
        <v>0</v>
      </c>
      <c r="J69" s="84" t="s">
        <v>75</v>
      </c>
      <c r="K69" s="159"/>
      <c r="L69" s="86"/>
      <c r="M69" s="86"/>
      <c r="N69" s="86"/>
    </row>
    <row r="70" spans="1:14" ht="28.5" customHeight="1" x14ac:dyDescent="0.2">
      <c r="A70" s="84">
        <v>32</v>
      </c>
      <c r="B70" s="108" t="s">
        <v>929</v>
      </c>
      <c r="C70" s="84">
        <v>87460139</v>
      </c>
      <c r="D70" s="84"/>
      <c r="E70" s="84"/>
      <c r="F70" s="84"/>
      <c r="G70" s="148">
        <v>67.051150000000007</v>
      </c>
      <c r="H70" s="148">
        <f t="shared" si="2"/>
        <v>67.051150000000007</v>
      </c>
      <c r="I70" s="148">
        <f t="shared" si="3"/>
        <v>0</v>
      </c>
      <c r="J70" s="84" t="s">
        <v>75</v>
      </c>
      <c r="K70" s="159"/>
      <c r="L70" s="86"/>
      <c r="M70" s="86"/>
      <c r="N70" s="86"/>
    </row>
    <row r="71" spans="1:14" ht="28.5" customHeight="1" x14ac:dyDescent="0.2">
      <c r="A71" s="84">
        <v>33</v>
      </c>
      <c r="B71" s="108" t="s">
        <v>929</v>
      </c>
      <c r="C71" s="84">
        <v>87460140</v>
      </c>
      <c r="D71" s="84"/>
      <c r="E71" s="84"/>
      <c r="F71" s="84"/>
      <c r="G71" s="148">
        <v>67.051150000000007</v>
      </c>
      <c r="H71" s="148">
        <f t="shared" si="2"/>
        <v>67.051150000000007</v>
      </c>
      <c r="I71" s="148">
        <f t="shared" si="3"/>
        <v>0</v>
      </c>
      <c r="J71" s="84" t="s">
        <v>75</v>
      </c>
      <c r="K71" s="159"/>
      <c r="L71" s="86"/>
      <c r="M71" s="86"/>
      <c r="N71" s="86"/>
    </row>
    <row r="72" spans="1:14" ht="28.5" customHeight="1" x14ac:dyDescent="0.2">
      <c r="A72" s="84">
        <v>34</v>
      </c>
      <c r="B72" s="108" t="s">
        <v>929</v>
      </c>
      <c r="C72" s="84">
        <v>87460143</v>
      </c>
      <c r="D72" s="84"/>
      <c r="E72" s="84"/>
      <c r="F72" s="84"/>
      <c r="G72" s="148">
        <v>67.051150000000007</v>
      </c>
      <c r="H72" s="148">
        <f t="shared" si="2"/>
        <v>67.051150000000007</v>
      </c>
      <c r="I72" s="148">
        <f t="shared" si="3"/>
        <v>0</v>
      </c>
      <c r="J72" s="84" t="s">
        <v>75</v>
      </c>
      <c r="K72" s="159"/>
      <c r="L72" s="86"/>
      <c r="M72" s="86"/>
      <c r="N72" s="86"/>
    </row>
    <row r="73" spans="1:14" ht="28.5" customHeight="1" x14ac:dyDescent="0.2">
      <c r="A73" s="84">
        <v>35</v>
      </c>
      <c r="B73" s="108" t="s">
        <v>929</v>
      </c>
      <c r="C73" s="84">
        <v>87460144</v>
      </c>
      <c r="D73" s="84"/>
      <c r="E73" s="84"/>
      <c r="F73" s="84"/>
      <c r="G73" s="148">
        <v>79.249200000000002</v>
      </c>
      <c r="H73" s="148">
        <f t="shared" si="2"/>
        <v>79.249200000000002</v>
      </c>
      <c r="I73" s="148">
        <f t="shared" si="3"/>
        <v>0</v>
      </c>
      <c r="J73" s="84" t="s">
        <v>75</v>
      </c>
      <c r="K73" s="159"/>
      <c r="L73" s="86"/>
      <c r="M73" s="86"/>
      <c r="N73" s="86"/>
    </row>
    <row r="74" spans="1:14" ht="28.5" customHeight="1" x14ac:dyDescent="0.2">
      <c r="A74" s="84">
        <v>36</v>
      </c>
      <c r="B74" s="108" t="s">
        <v>929</v>
      </c>
      <c r="C74" s="84">
        <v>87460145</v>
      </c>
      <c r="D74" s="84"/>
      <c r="E74" s="84"/>
      <c r="F74" s="84"/>
      <c r="G74" s="148">
        <v>67.051150000000007</v>
      </c>
      <c r="H74" s="148">
        <f t="shared" si="2"/>
        <v>67.051150000000007</v>
      </c>
      <c r="I74" s="148">
        <f t="shared" si="3"/>
        <v>0</v>
      </c>
      <c r="J74" s="84" t="s">
        <v>75</v>
      </c>
      <c r="K74" s="159"/>
      <c r="L74" s="86"/>
      <c r="M74" s="86"/>
      <c r="N74" s="86"/>
    </row>
    <row r="75" spans="1:14" ht="28.5" customHeight="1" x14ac:dyDescent="0.2">
      <c r="A75" s="84">
        <v>37</v>
      </c>
      <c r="B75" s="108" t="s">
        <v>930</v>
      </c>
      <c r="C75" s="84">
        <v>87460159</v>
      </c>
      <c r="D75" s="84"/>
      <c r="E75" s="84"/>
      <c r="F75" s="84"/>
      <c r="G75" s="148">
        <v>107.5847</v>
      </c>
      <c r="H75" s="148">
        <f t="shared" si="2"/>
        <v>107.5847</v>
      </c>
      <c r="I75" s="148">
        <f t="shared" si="3"/>
        <v>0</v>
      </c>
      <c r="J75" s="84" t="s">
        <v>75</v>
      </c>
      <c r="K75" s="159"/>
      <c r="L75" s="86"/>
      <c r="M75" s="86"/>
      <c r="N75" s="86"/>
    </row>
    <row r="76" spans="1:14" ht="25.5" x14ac:dyDescent="0.2">
      <c r="A76" s="84">
        <v>38</v>
      </c>
      <c r="B76" s="108" t="s">
        <v>910</v>
      </c>
      <c r="C76" s="84">
        <v>87460160</v>
      </c>
      <c r="D76" s="84"/>
      <c r="E76" s="84"/>
      <c r="F76" s="84"/>
      <c r="G76" s="148">
        <v>59.838700000000003</v>
      </c>
      <c r="H76" s="148">
        <f t="shared" si="2"/>
        <v>59.838700000000003</v>
      </c>
      <c r="I76" s="148">
        <f t="shared" si="3"/>
        <v>0</v>
      </c>
      <c r="J76" s="84" t="s">
        <v>75</v>
      </c>
      <c r="K76" s="159"/>
      <c r="L76" s="86"/>
      <c r="M76" s="86"/>
      <c r="N76" s="86"/>
    </row>
    <row r="77" spans="1:14" x14ac:dyDescent="0.2">
      <c r="A77" s="84">
        <v>39</v>
      </c>
      <c r="B77" s="108" t="s">
        <v>931</v>
      </c>
      <c r="C77" s="84">
        <v>87460290</v>
      </c>
      <c r="D77" s="84"/>
      <c r="E77" s="84"/>
      <c r="F77" s="84"/>
      <c r="G77" s="148">
        <v>691.19610999999998</v>
      </c>
      <c r="H77" s="148">
        <f t="shared" si="2"/>
        <v>691.19610999999998</v>
      </c>
      <c r="I77" s="148">
        <f t="shared" si="3"/>
        <v>0</v>
      </c>
      <c r="J77" s="84" t="s">
        <v>75</v>
      </c>
      <c r="K77" s="159"/>
      <c r="L77" s="86"/>
      <c r="M77" s="86"/>
      <c r="N77" s="86"/>
    </row>
    <row r="78" spans="1:14" ht="25.5" x14ac:dyDescent="0.2">
      <c r="A78" s="84">
        <v>40</v>
      </c>
      <c r="B78" s="108" t="s">
        <v>910</v>
      </c>
      <c r="C78" s="84">
        <v>87460315</v>
      </c>
      <c r="D78" s="84"/>
      <c r="E78" s="84"/>
      <c r="F78" s="84"/>
      <c r="G78" s="148">
        <v>59.838700000000003</v>
      </c>
      <c r="H78" s="148">
        <f t="shared" si="2"/>
        <v>59.838700000000003</v>
      </c>
      <c r="I78" s="148">
        <f t="shared" si="3"/>
        <v>0</v>
      </c>
      <c r="J78" s="84" t="s">
        <v>75</v>
      </c>
      <c r="K78" s="159"/>
      <c r="L78" s="86"/>
      <c r="M78" s="86"/>
      <c r="N78" s="86"/>
    </row>
    <row r="79" spans="1:14" ht="25.5" x14ac:dyDescent="0.2">
      <c r="A79" s="84">
        <v>41</v>
      </c>
      <c r="B79" s="108" t="s">
        <v>910</v>
      </c>
      <c r="C79" s="84">
        <v>87460316</v>
      </c>
      <c r="D79" s="84"/>
      <c r="E79" s="84"/>
      <c r="F79" s="84"/>
      <c r="G79" s="148">
        <v>59.838700000000003</v>
      </c>
      <c r="H79" s="148">
        <f t="shared" si="2"/>
        <v>59.838700000000003</v>
      </c>
      <c r="I79" s="148">
        <f t="shared" si="3"/>
        <v>0</v>
      </c>
      <c r="J79" s="84" t="s">
        <v>75</v>
      </c>
      <c r="K79" s="159"/>
      <c r="L79" s="86"/>
      <c r="M79" s="86"/>
      <c r="N79" s="86"/>
    </row>
    <row r="80" spans="1:14" ht="25.5" x14ac:dyDescent="0.2">
      <c r="A80" s="84">
        <v>42</v>
      </c>
      <c r="B80" s="108" t="s">
        <v>910</v>
      </c>
      <c r="C80" s="84">
        <v>87460317</v>
      </c>
      <c r="D80" s="84"/>
      <c r="E80" s="84"/>
      <c r="F80" s="84"/>
      <c r="G80" s="148">
        <v>59.838700000000003</v>
      </c>
      <c r="H80" s="148">
        <f t="shared" si="2"/>
        <v>59.838700000000003</v>
      </c>
      <c r="I80" s="148">
        <f t="shared" si="3"/>
        <v>0</v>
      </c>
      <c r="J80" s="84" t="s">
        <v>75</v>
      </c>
      <c r="K80" s="159"/>
      <c r="L80" s="86"/>
      <c r="M80" s="86"/>
      <c r="N80" s="86"/>
    </row>
    <row r="81" spans="1:14" ht="25.5" x14ac:dyDescent="0.2">
      <c r="A81" s="84">
        <v>43</v>
      </c>
      <c r="B81" s="108" t="s">
        <v>910</v>
      </c>
      <c r="C81" s="84">
        <v>87460318</v>
      </c>
      <c r="D81" s="84"/>
      <c r="E81" s="84"/>
      <c r="F81" s="84"/>
      <c r="G81" s="148">
        <v>59.838700000000003</v>
      </c>
      <c r="H81" s="148">
        <f t="shared" si="2"/>
        <v>59.838700000000003</v>
      </c>
      <c r="I81" s="148">
        <f t="shared" si="3"/>
        <v>0</v>
      </c>
      <c r="J81" s="84" t="s">
        <v>75</v>
      </c>
      <c r="K81" s="159"/>
      <c r="L81" s="86"/>
      <c r="M81" s="86"/>
      <c r="N81" s="86"/>
    </row>
    <row r="82" spans="1:14" ht="25.5" x14ac:dyDescent="0.2">
      <c r="A82" s="84">
        <v>44</v>
      </c>
      <c r="B82" s="108" t="s">
        <v>910</v>
      </c>
      <c r="C82" s="84">
        <v>87460319</v>
      </c>
      <c r="D82" s="84"/>
      <c r="E82" s="84"/>
      <c r="F82" s="84"/>
      <c r="G82" s="148">
        <v>59.838700000000003</v>
      </c>
      <c r="H82" s="148">
        <f t="shared" si="2"/>
        <v>59.838700000000003</v>
      </c>
      <c r="I82" s="148">
        <f t="shared" si="3"/>
        <v>0</v>
      </c>
      <c r="J82" s="84" t="s">
        <v>75</v>
      </c>
      <c r="K82" s="159"/>
      <c r="L82" s="86"/>
      <c r="M82" s="86"/>
      <c r="N82" s="86"/>
    </row>
    <row r="83" spans="1:14" ht="25.5" x14ac:dyDescent="0.2">
      <c r="A83" s="84">
        <v>45</v>
      </c>
      <c r="B83" s="108" t="s">
        <v>910</v>
      </c>
      <c r="C83" s="84">
        <v>87460320</v>
      </c>
      <c r="D83" s="84"/>
      <c r="E83" s="84"/>
      <c r="F83" s="84"/>
      <c r="G83" s="148">
        <v>59.838700000000003</v>
      </c>
      <c r="H83" s="148">
        <f t="shared" si="2"/>
        <v>59.838700000000003</v>
      </c>
      <c r="I83" s="148">
        <f t="shared" si="3"/>
        <v>0</v>
      </c>
      <c r="J83" s="84" t="s">
        <v>75</v>
      </c>
      <c r="K83" s="159"/>
      <c r="L83" s="86"/>
      <c r="M83" s="86"/>
      <c r="N83" s="86"/>
    </row>
    <row r="84" spans="1:14" ht="25.5" x14ac:dyDescent="0.2">
      <c r="A84" s="84">
        <v>46</v>
      </c>
      <c r="B84" s="108" t="s">
        <v>932</v>
      </c>
      <c r="C84" s="84">
        <v>87460411</v>
      </c>
      <c r="D84" s="84"/>
      <c r="E84" s="84"/>
      <c r="F84" s="84"/>
      <c r="G84" s="148">
        <v>67.7</v>
      </c>
      <c r="H84" s="148">
        <f t="shared" si="2"/>
        <v>67.7</v>
      </c>
      <c r="I84" s="148">
        <f t="shared" si="3"/>
        <v>0</v>
      </c>
      <c r="J84" s="84" t="s">
        <v>75</v>
      </c>
      <c r="K84" s="159"/>
      <c r="L84" s="86"/>
      <c r="M84" s="86"/>
      <c r="N84" s="86"/>
    </row>
    <row r="85" spans="1:14" ht="25.5" x14ac:dyDescent="0.2">
      <c r="A85" s="84">
        <v>47</v>
      </c>
      <c r="B85" s="108" t="s">
        <v>933</v>
      </c>
      <c r="C85" s="84">
        <v>87440693</v>
      </c>
      <c r="D85" s="84"/>
      <c r="E85" s="84"/>
      <c r="F85" s="84"/>
      <c r="G85" s="148">
        <v>75.5</v>
      </c>
      <c r="H85" s="148">
        <v>11.53471</v>
      </c>
      <c r="I85" s="148">
        <f t="shared" si="3"/>
        <v>63.965289999999996</v>
      </c>
      <c r="J85" s="84" t="s">
        <v>75</v>
      </c>
      <c r="K85" s="159"/>
      <c r="L85" s="86"/>
      <c r="M85" s="86"/>
      <c r="N85" s="86"/>
    </row>
    <row r="86" spans="1:14" ht="22.5" customHeight="1" x14ac:dyDescent="0.2">
      <c r="A86" s="84">
        <v>48</v>
      </c>
      <c r="B86" s="108" t="s">
        <v>934</v>
      </c>
      <c r="C86" s="84">
        <v>87440699</v>
      </c>
      <c r="D86" s="84"/>
      <c r="E86" s="84"/>
      <c r="F86" s="84"/>
      <c r="G86" s="148">
        <v>174.69</v>
      </c>
      <c r="H86" s="148">
        <v>22.87604</v>
      </c>
      <c r="I86" s="148">
        <f t="shared" si="3"/>
        <v>151.81396000000001</v>
      </c>
      <c r="J86" s="84" t="s">
        <v>75</v>
      </c>
      <c r="K86" s="159"/>
      <c r="L86" s="86"/>
      <c r="M86" s="86"/>
      <c r="N86" s="86"/>
    </row>
    <row r="87" spans="1:14" ht="24" customHeight="1" x14ac:dyDescent="0.2">
      <c r="A87" s="84">
        <v>49</v>
      </c>
      <c r="B87" s="108" t="s">
        <v>935</v>
      </c>
      <c r="C87" s="84">
        <v>87440698</v>
      </c>
      <c r="D87" s="84"/>
      <c r="E87" s="84"/>
      <c r="F87" s="84"/>
      <c r="G87" s="148">
        <v>51.901499999999999</v>
      </c>
      <c r="H87" s="148">
        <v>3.1717399999999998</v>
      </c>
      <c r="I87" s="148">
        <f t="shared" si="3"/>
        <v>48.729759999999999</v>
      </c>
      <c r="J87" s="84" t="s">
        <v>75</v>
      </c>
      <c r="K87" s="159"/>
      <c r="L87" s="86"/>
      <c r="M87" s="86"/>
      <c r="N87" s="86"/>
    </row>
    <row r="88" spans="1:14" ht="24" customHeight="1" x14ac:dyDescent="0.2">
      <c r="A88" s="84">
        <v>50</v>
      </c>
      <c r="B88" s="108" t="s">
        <v>935</v>
      </c>
      <c r="C88" s="84">
        <v>87440700</v>
      </c>
      <c r="D88" s="84"/>
      <c r="E88" s="84"/>
      <c r="F88" s="84"/>
      <c r="G88" s="148">
        <v>51.901499999999999</v>
      </c>
      <c r="H88" s="148">
        <v>3.1717399999999998</v>
      </c>
      <c r="I88" s="148">
        <f t="shared" si="3"/>
        <v>48.729759999999999</v>
      </c>
      <c r="J88" s="84" t="s">
        <v>75</v>
      </c>
      <c r="K88" s="159"/>
      <c r="L88" s="86"/>
      <c r="M88" s="86"/>
      <c r="N88" s="86"/>
    </row>
    <row r="89" spans="1:14" ht="24" customHeight="1" x14ac:dyDescent="0.2">
      <c r="A89" s="84">
        <v>51</v>
      </c>
      <c r="B89" s="108" t="s">
        <v>935</v>
      </c>
      <c r="C89" s="84">
        <v>87440701</v>
      </c>
      <c r="D89" s="84"/>
      <c r="E89" s="84"/>
      <c r="F89" s="84"/>
      <c r="G89" s="148">
        <v>51.901499999999999</v>
      </c>
      <c r="H89" s="148">
        <v>3.1717399999999998</v>
      </c>
      <c r="I89" s="148">
        <f t="shared" si="3"/>
        <v>48.729759999999999</v>
      </c>
      <c r="J89" s="84" t="s">
        <v>75</v>
      </c>
      <c r="K89" s="159"/>
      <c r="L89" s="86"/>
      <c r="M89" s="86"/>
      <c r="N89" s="86"/>
    </row>
    <row r="90" spans="1:14" ht="38.25" x14ac:dyDescent="0.2">
      <c r="A90" s="84">
        <v>52</v>
      </c>
      <c r="B90" s="108" t="s">
        <v>936</v>
      </c>
      <c r="C90" s="84">
        <v>87440705</v>
      </c>
      <c r="D90" s="84"/>
      <c r="E90" s="84"/>
      <c r="F90" s="84"/>
      <c r="G90" s="148">
        <v>1668.9320600000001</v>
      </c>
      <c r="H90" s="148">
        <v>218.55042</v>
      </c>
      <c r="I90" s="148">
        <f t="shared" si="3"/>
        <v>1450.3816400000001</v>
      </c>
      <c r="J90" s="84" t="s">
        <v>75</v>
      </c>
      <c r="K90" s="159"/>
      <c r="L90" s="86"/>
      <c r="M90" s="86"/>
      <c r="N90" s="86"/>
    </row>
    <row r="91" spans="1:14" ht="21.75" customHeight="1" x14ac:dyDescent="0.2">
      <c r="A91" s="84">
        <v>53</v>
      </c>
      <c r="B91" s="108" t="s">
        <v>937</v>
      </c>
      <c r="C91" s="84">
        <v>87440709</v>
      </c>
      <c r="D91" s="84"/>
      <c r="E91" s="84"/>
      <c r="F91" s="84"/>
      <c r="G91" s="148">
        <v>240.71489</v>
      </c>
      <c r="H91" s="148">
        <v>14.71041</v>
      </c>
      <c r="I91" s="148">
        <f t="shared" si="3"/>
        <v>226.00448</v>
      </c>
      <c r="J91" s="84" t="s">
        <v>75</v>
      </c>
      <c r="K91" s="159"/>
      <c r="L91" s="86"/>
      <c r="M91" s="86"/>
      <c r="N91" s="86"/>
    </row>
    <row r="92" spans="1:14" ht="22.5" customHeight="1" x14ac:dyDescent="0.2">
      <c r="A92" s="84">
        <v>54</v>
      </c>
      <c r="B92" s="108" t="s">
        <v>937</v>
      </c>
      <c r="C92" s="84">
        <v>87440710</v>
      </c>
      <c r="D92" s="84"/>
      <c r="E92" s="84"/>
      <c r="F92" s="84"/>
      <c r="G92" s="148">
        <v>240.71489</v>
      </c>
      <c r="H92" s="148">
        <v>14.71041</v>
      </c>
      <c r="I92" s="148">
        <f t="shared" si="3"/>
        <v>226.00448</v>
      </c>
      <c r="J92" s="84" t="s">
        <v>75</v>
      </c>
      <c r="K92" s="159"/>
      <c r="L92" s="86"/>
      <c r="M92" s="86"/>
      <c r="N92" s="86"/>
    </row>
    <row r="93" spans="1:14" ht="23.25" customHeight="1" x14ac:dyDescent="0.2">
      <c r="A93" s="84">
        <v>55</v>
      </c>
      <c r="B93" s="108" t="s">
        <v>937</v>
      </c>
      <c r="C93" s="84">
        <v>87440711</v>
      </c>
      <c r="D93" s="84"/>
      <c r="E93" s="84"/>
      <c r="F93" s="84"/>
      <c r="G93" s="148">
        <v>240.71489</v>
      </c>
      <c r="H93" s="148">
        <v>14.71041</v>
      </c>
      <c r="I93" s="148">
        <f t="shared" si="3"/>
        <v>226.00448</v>
      </c>
      <c r="J93" s="84" t="s">
        <v>75</v>
      </c>
      <c r="K93" s="159"/>
      <c r="L93" s="86"/>
      <c r="M93" s="86"/>
      <c r="N93" s="86"/>
    </row>
    <row r="94" spans="1:14" ht="22.5" customHeight="1" x14ac:dyDescent="0.2">
      <c r="A94" s="84">
        <v>56</v>
      </c>
      <c r="B94" s="108" t="s">
        <v>934</v>
      </c>
      <c r="C94" s="84">
        <v>87440713</v>
      </c>
      <c r="D94" s="84"/>
      <c r="E94" s="84"/>
      <c r="F94" s="84"/>
      <c r="G94" s="148">
        <v>72.72</v>
      </c>
      <c r="H94" s="148">
        <v>9.5228099999999998</v>
      </c>
      <c r="I94" s="148">
        <f t="shared" si="3"/>
        <v>63.197189999999999</v>
      </c>
      <c r="J94" s="84" t="s">
        <v>75</v>
      </c>
      <c r="K94" s="159"/>
      <c r="L94" s="86"/>
      <c r="M94" s="86"/>
      <c r="N94" s="86"/>
    </row>
    <row r="95" spans="1:14" ht="22.5" customHeight="1" x14ac:dyDescent="0.2">
      <c r="A95" s="84">
        <v>57</v>
      </c>
      <c r="B95" s="108" t="s">
        <v>934</v>
      </c>
      <c r="C95" s="84">
        <v>87440714</v>
      </c>
      <c r="D95" s="84"/>
      <c r="E95" s="84"/>
      <c r="F95" s="84"/>
      <c r="G95" s="148">
        <v>78.22</v>
      </c>
      <c r="H95" s="148">
        <v>10.24309</v>
      </c>
      <c r="I95" s="148">
        <f t="shared" si="3"/>
        <v>67.976910000000004</v>
      </c>
      <c r="J95" s="84" t="s">
        <v>75</v>
      </c>
      <c r="K95" s="159"/>
      <c r="L95" s="86"/>
      <c r="M95" s="86"/>
      <c r="N95" s="86"/>
    </row>
    <row r="96" spans="1:14" ht="22.5" customHeight="1" x14ac:dyDescent="0.2">
      <c r="A96" s="84">
        <v>58</v>
      </c>
      <c r="B96" s="108" t="s">
        <v>934</v>
      </c>
      <c r="C96" s="84">
        <v>87440715</v>
      </c>
      <c r="D96" s="84"/>
      <c r="E96" s="84"/>
      <c r="F96" s="84"/>
      <c r="G96" s="148">
        <v>72.72</v>
      </c>
      <c r="H96" s="148">
        <v>9.5228099999999998</v>
      </c>
      <c r="I96" s="148">
        <f t="shared" si="3"/>
        <v>63.197189999999999</v>
      </c>
      <c r="J96" s="84" t="s">
        <v>75</v>
      </c>
      <c r="K96" s="159"/>
      <c r="L96" s="86"/>
      <c r="M96" s="86"/>
      <c r="N96" s="86"/>
    </row>
    <row r="97" spans="1:14" ht="22.5" customHeight="1" x14ac:dyDescent="0.2">
      <c r="A97" s="84">
        <v>59</v>
      </c>
      <c r="B97" s="108" t="s">
        <v>934</v>
      </c>
      <c r="C97" s="84">
        <v>87440716</v>
      </c>
      <c r="D97" s="84"/>
      <c r="E97" s="84"/>
      <c r="F97" s="84"/>
      <c r="G97" s="148">
        <v>72.72</v>
      </c>
      <c r="H97" s="148">
        <v>9.5228099999999998</v>
      </c>
      <c r="I97" s="148">
        <f t="shared" si="3"/>
        <v>63.197189999999999</v>
      </c>
      <c r="J97" s="84" t="s">
        <v>75</v>
      </c>
      <c r="K97" s="159"/>
      <c r="L97" s="86"/>
      <c r="M97" s="86"/>
      <c r="N97" s="86"/>
    </row>
    <row r="98" spans="1:14" ht="22.5" customHeight="1" x14ac:dyDescent="0.2">
      <c r="A98" s="84">
        <v>60</v>
      </c>
      <c r="B98" s="108" t="s">
        <v>934</v>
      </c>
      <c r="C98" s="84">
        <v>87440717</v>
      </c>
      <c r="D98" s="84"/>
      <c r="E98" s="84"/>
      <c r="F98" s="84"/>
      <c r="G98" s="148">
        <v>174.69</v>
      </c>
      <c r="H98" s="148">
        <v>22.87604</v>
      </c>
      <c r="I98" s="148">
        <f t="shared" si="3"/>
        <v>151.81396000000001</v>
      </c>
      <c r="J98" s="84" t="s">
        <v>75</v>
      </c>
      <c r="K98" s="159"/>
      <c r="L98" s="86"/>
      <c r="M98" s="86"/>
      <c r="N98" s="86"/>
    </row>
    <row r="99" spans="1:14" s="78" customFormat="1" ht="17.25" customHeight="1" x14ac:dyDescent="0.2">
      <c r="A99" s="77"/>
      <c r="B99" s="77" t="s">
        <v>24</v>
      </c>
      <c r="C99" s="77"/>
      <c r="D99" s="77"/>
      <c r="E99" s="77"/>
      <c r="F99" s="77"/>
      <c r="G99" s="184">
        <f>SUM(G39:G98)</f>
        <v>10782.61614</v>
      </c>
      <c r="H99" s="155">
        <f>SUM(H39:H98)</f>
        <v>7882.870090000004</v>
      </c>
      <c r="I99" s="155">
        <f>SUM(I39:I98)</f>
        <v>2899.7460499999997</v>
      </c>
      <c r="J99" s="77"/>
      <c r="K99" s="86" t="s">
        <v>990</v>
      </c>
      <c r="M99" s="160"/>
      <c r="N99" s="160"/>
    </row>
    <row r="100" spans="1:14" ht="15.75" customHeight="1" x14ac:dyDescent="0.2">
      <c r="A100" s="1064" t="s">
        <v>103</v>
      </c>
      <c r="B100" s="1064"/>
      <c r="C100" s="1064"/>
      <c r="D100" s="1064"/>
      <c r="E100" s="1064"/>
      <c r="F100" s="1064"/>
      <c r="G100" s="1064"/>
      <c r="H100" s="1064"/>
      <c r="I100" s="1064"/>
      <c r="J100" s="1064"/>
      <c r="K100" s="161"/>
      <c r="L100" s="162"/>
      <c r="M100" s="86"/>
      <c r="N100" s="86"/>
    </row>
    <row r="101" spans="1:14" x14ac:dyDescent="0.2">
      <c r="A101" s="108">
        <v>1</v>
      </c>
      <c r="B101" s="108" t="s">
        <v>573</v>
      </c>
      <c r="C101" s="77"/>
      <c r="D101" s="77"/>
      <c r="E101" s="77"/>
      <c r="F101" s="77"/>
      <c r="G101" s="137">
        <v>277.86</v>
      </c>
      <c r="H101" s="137">
        <f>G101</f>
        <v>277.86</v>
      </c>
      <c r="I101" s="137">
        <f>G101-H101</f>
        <v>0</v>
      </c>
      <c r="J101" s="108" t="s">
        <v>75</v>
      </c>
      <c r="K101" s="166" t="s">
        <v>988</v>
      </c>
      <c r="L101" s="162"/>
      <c r="M101" s="86"/>
      <c r="N101" s="86"/>
    </row>
    <row r="102" spans="1:14" ht="15" customHeight="1" x14ac:dyDescent="0.2">
      <c r="A102" s="108"/>
      <c r="B102" s="77" t="s">
        <v>24</v>
      </c>
      <c r="C102" s="108"/>
      <c r="D102" s="108"/>
      <c r="E102" s="108"/>
      <c r="F102" s="108"/>
      <c r="G102" s="184">
        <f>SUM(G101)</f>
        <v>277.86</v>
      </c>
      <c r="H102" s="155">
        <f>SUM(H101)</f>
        <v>277.86</v>
      </c>
      <c r="I102" s="155">
        <f>SUM(I101)</f>
        <v>0</v>
      </c>
      <c r="J102" s="108"/>
      <c r="K102" s="83"/>
      <c r="L102" s="81"/>
      <c r="M102" s="86"/>
      <c r="N102" s="86"/>
    </row>
    <row r="103" spans="1:14" x14ac:dyDescent="0.2">
      <c r="A103" s="1064" t="s">
        <v>104</v>
      </c>
      <c r="B103" s="1064"/>
      <c r="C103" s="1064"/>
      <c r="D103" s="1064"/>
      <c r="E103" s="1064"/>
      <c r="F103" s="1064"/>
      <c r="G103" s="1075"/>
      <c r="H103" s="1075"/>
      <c r="I103" s="1075"/>
      <c r="J103" s="1064"/>
      <c r="K103" s="161"/>
      <c r="L103" s="162"/>
      <c r="M103" s="86"/>
      <c r="N103" s="86"/>
    </row>
    <row r="104" spans="1:14" ht="38.25" x14ac:dyDescent="0.2">
      <c r="A104" s="108">
        <v>1</v>
      </c>
      <c r="B104" s="108" t="s">
        <v>629</v>
      </c>
      <c r="C104" s="163" t="s">
        <v>632</v>
      </c>
      <c r="D104" s="108" t="s">
        <v>164</v>
      </c>
      <c r="E104" s="108" t="s">
        <v>408</v>
      </c>
      <c r="F104" s="164" t="s">
        <v>635</v>
      </c>
      <c r="G104" s="137">
        <v>201.73374000000001</v>
      </c>
      <c r="H104" s="137">
        <v>20.092680000000001</v>
      </c>
      <c r="I104" s="137">
        <f>G104-H104</f>
        <v>181.64106000000001</v>
      </c>
      <c r="J104" s="165" t="s">
        <v>75</v>
      </c>
      <c r="K104" s="1082" t="s">
        <v>984</v>
      </c>
      <c r="L104" s="1083"/>
      <c r="M104" s="86"/>
      <c r="N104" s="86"/>
    </row>
    <row r="105" spans="1:14" ht="38.25" x14ac:dyDescent="0.2">
      <c r="A105" s="108">
        <v>2</v>
      </c>
      <c r="B105" s="108" t="s">
        <v>630</v>
      </c>
      <c r="C105" s="163" t="s">
        <v>633</v>
      </c>
      <c r="D105" s="108" t="s">
        <v>164</v>
      </c>
      <c r="E105" s="108" t="s">
        <v>408</v>
      </c>
      <c r="F105" s="164" t="s">
        <v>635</v>
      </c>
      <c r="G105" s="167">
        <v>80.101860000000002</v>
      </c>
      <c r="H105" s="167">
        <v>7.9782000000000002</v>
      </c>
      <c r="I105" s="137">
        <f>G105-H105</f>
        <v>72.123660000000001</v>
      </c>
      <c r="J105" s="165" t="s">
        <v>75</v>
      </c>
      <c r="K105" s="1082"/>
      <c r="L105" s="1083"/>
      <c r="M105" s="86"/>
      <c r="N105" s="86"/>
    </row>
    <row r="106" spans="1:14" ht="51" x14ac:dyDescent="0.2">
      <c r="A106" s="108">
        <v>3</v>
      </c>
      <c r="B106" s="108" t="s">
        <v>631</v>
      </c>
      <c r="C106" s="163" t="s">
        <v>634</v>
      </c>
      <c r="D106" s="108" t="s">
        <v>164</v>
      </c>
      <c r="E106" s="108" t="s">
        <v>408</v>
      </c>
      <c r="F106" s="164" t="s">
        <v>636</v>
      </c>
      <c r="G106" s="137">
        <v>114</v>
      </c>
      <c r="H106" s="137">
        <v>16.279199999999999</v>
      </c>
      <c r="I106" s="137">
        <f>G106-H106</f>
        <v>97.720799999999997</v>
      </c>
      <c r="J106" s="165" t="s">
        <v>75</v>
      </c>
      <c r="K106" s="1082"/>
      <c r="L106" s="1083"/>
      <c r="M106" s="86"/>
      <c r="N106" s="86"/>
    </row>
    <row r="107" spans="1:14" s="78" customFormat="1" x14ac:dyDescent="0.2">
      <c r="A107" s="77"/>
      <c r="B107" s="77" t="s">
        <v>24</v>
      </c>
      <c r="C107" s="77"/>
      <c r="D107" s="77"/>
      <c r="E107" s="77"/>
      <c r="F107" s="77"/>
      <c r="G107" s="185">
        <f>SUM(G104:G106)</f>
        <v>395.8356</v>
      </c>
      <c r="H107" s="168">
        <f>SUM(H104:H106)</f>
        <v>44.350080000000005</v>
      </c>
      <c r="I107" s="168">
        <f>SUM(I104:I106)</f>
        <v>351.48552000000001</v>
      </c>
      <c r="J107" s="77"/>
      <c r="K107" s="169"/>
      <c r="L107" s="82"/>
      <c r="M107" s="160"/>
      <c r="N107" s="160"/>
    </row>
    <row r="108" spans="1:14" ht="15.75" customHeight="1" x14ac:dyDescent="0.2">
      <c r="A108" s="1076" t="s">
        <v>36</v>
      </c>
      <c r="B108" s="1076"/>
      <c r="C108" s="1076"/>
      <c r="D108" s="1076"/>
      <c r="E108" s="1076"/>
      <c r="F108" s="1076"/>
      <c r="G108" s="1076"/>
      <c r="H108" s="1076"/>
      <c r="I108" s="1076"/>
      <c r="J108" s="1076"/>
      <c r="K108" s="170"/>
      <c r="L108" s="171"/>
      <c r="M108" s="86"/>
      <c r="N108" s="86"/>
    </row>
    <row r="109" spans="1:14" x14ac:dyDescent="0.2">
      <c r="A109" s="1077" t="s">
        <v>37</v>
      </c>
      <c r="B109" s="1078"/>
      <c r="C109" s="1078"/>
      <c r="D109" s="1078"/>
      <c r="E109" s="1078"/>
      <c r="F109" s="1078"/>
      <c r="G109" s="1078"/>
      <c r="H109" s="1078"/>
      <c r="I109" s="1078"/>
      <c r="J109" s="1079"/>
      <c r="K109" s="85"/>
      <c r="L109" s="86"/>
      <c r="M109" s="86"/>
      <c r="N109" s="86"/>
    </row>
    <row r="110" spans="1:14" x14ac:dyDescent="0.2">
      <c r="A110" s="1072" t="s">
        <v>938</v>
      </c>
      <c r="B110" s="1073"/>
      <c r="C110" s="1073"/>
      <c r="D110" s="1073"/>
      <c r="E110" s="1073"/>
      <c r="F110" s="1073"/>
      <c r="G110" s="1073"/>
      <c r="H110" s="1073"/>
      <c r="I110" s="1073"/>
      <c r="J110" s="1084"/>
      <c r="K110" s="85"/>
      <c r="L110" s="86"/>
      <c r="M110" s="86"/>
      <c r="N110" s="86"/>
    </row>
    <row r="111" spans="1:14" ht="38.25" x14ac:dyDescent="0.2">
      <c r="A111" s="84">
        <v>16</v>
      </c>
      <c r="B111" s="174" t="s">
        <v>522</v>
      </c>
      <c r="C111" s="176" t="s">
        <v>523</v>
      </c>
      <c r="D111" s="177" t="s">
        <v>215</v>
      </c>
      <c r="E111" s="177" t="s">
        <v>527</v>
      </c>
      <c r="F111" s="175" t="s">
        <v>528</v>
      </c>
      <c r="G111" s="178">
        <v>119.7</v>
      </c>
      <c r="H111" s="178">
        <v>119.7</v>
      </c>
      <c r="I111" s="148">
        <f>G111-H111</f>
        <v>0</v>
      </c>
      <c r="J111" s="172" t="s">
        <v>75</v>
      </c>
      <c r="K111" s="85" t="s">
        <v>992</v>
      </c>
      <c r="L111" s="86"/>
      <c r="M111" s="86"/>
      <c r="N111" s="86"/>
    </row>
    <row r="112" spans="1:14" ht="53.25" customHeight="1" x14ac:dyDescent="0.2">
      <c r="A112" s="84">
        <v>17</v>
      </c>
      <c r="B112" s="174" t="s">
        <v>526</v>
      </c>
      <c r="C112" s="176" t="s">
        <v>524</v>
      </c>
      <c r="D112" s="177" t="s">
        <v>532</v>
      </c>
      <c r="E112" s="177" t="s">
        <v>531</v>
      </c>
      <c r="F112" s="175" t="s">
        <v>529</v>
      </c>
      <c r="G112" s="178">
        <v>99.7</v>
      </c>
      <c r="H112" s="178">
        <v>0.8</v>
      </c>
      <c r="I112" s="148">
        <f>G112-H112</f>
        <v>98.9</v>
      </c>
      <c r="J112" s="172" t="s">
        <v>75</v>
      </c>
      <c r="K112" s="85" t="s">
        <v>991</v>
      </c>
      <c r="L112" s="86"/>
      <c r="M112" s="86"/>
      <c r="N112" s="86"/>
    </row>
    <row r="113" spans="1:14" ht="53.25" customHeight="1" x14ac:dyDescent="0.2">
      <c r="A113" s="84">
        <v>18</v>
      </c>
      <c r="B113" s="174" t="s">
        <v>533</v>
      </c>
      <c r="C113" s="176" t="s">
        <v>525</v>
      </c>
      <c r="D113" s="177" t="s">
        <v>532</v>
      </c>
      <c r="E113" s="177" t="s">
        <v>531</v>
      </c>
      <c r="F113" s="175" t="s">
        <v>530</v>
      </c>
      <c r="G113" s="178">
        <v>97.5</v>
      </c>
      <c r="H113" s="178">
        <v>0.8</v>
      </c>
      <c r="I113" s="148">
        <f>G113-H113</f>
        <v>96.7</v>
      </c>
      <c r="J113" s="172" t="s">
        <v>75</v>
      </c>
      <c r="K113" s="85" t="s">
        <v>991</v>
      </c>
      <c r="L113" s="86"/>
      <c r="M113" s="86"/>
      <c r="N113" s="86"/>
    </row>
    <row r="114" spans="1:14" x14ac:dyDescent="0.2">
      <c r="A114" s="179"/>
      <c r="B114" s="173" t="s">
        <v>379</v>
      </c>
      <c r="C114" s="142"/>
      <c r="D114" s="142"/>
      <c r="E114" s="142"/>
      <c r="F114" s="142"/>
      <c r="G114" s="140">
        <f>SUM(G111:G113)</f>
        <v>316.89999999999998</v>
      </c>
      <c r="H114" s="141">
        <f>SUM(H111:H113)</f>
        <v>121.3</v>
      </c>
      <c r="I114" s="141">
        <f>SUM(I111:I113)</f>
        <v>195.60000000000002</v>
      </c>
      <c r="J114" s="180"/>
      <c r="K114" s="85"/>
      <c r="L114" s="86"/>
      <c r="M114" s="86"/>
      <c r="N114" s="86"/>
    </row>
    <row r="115" spans="1:14" x14ac:dyDescent="0.2">
      <c r="A115" s="1077" t="s">
        <v>38</v>
      </c>
      <c r="B115" s="1078"/>
      <c r="C115" s="1078"/>
      <c r="D115" s="1078"/>
      <c r="E115" s="1078"/>
      <c r="F115" s="1078"/>
      <c r="G115" s="1078"/>
      <c r="H115" s="1078"/>
      <c r="I115" s="1078"/>
      <c r="J115" s="1079"/>
    </row>
    <row r="116" spans="1:14" ht="25.5" x14ac:dyDescent="0.2">
      <c r="A116" s="84">
        <v>1</v>
      </c>
      <c r="B116" s="156" t="s">
        <v>583</v>
      </c>
      <c r="C116" s="176" t="s">
        <v>584</v>
      </c>
      <c r="D116" s="84"/>
      <c r="E116" s="84"/>
      <c r="F116" s="84"/>
      <c r="G116" s="148">
        <v>289.47399999999999</v>
      </c>
      <c r="H116" s="148">
        <v>248.12</v>
      </c>
      <c r="I116" s="148">
        <f t="shared" ref="I116:I134" si="4">G116-H116</f>
        <v>41.353999999999985</v>
      </c>
      <c r="J116" s="172" t="s">
        <v>75</v>
      </c>
    </row>
    <row r="117" spans="1:14" ht="24" customHeight="1" x14ac:dyDescent="0.2">
      <c r="A117" s="84">
        <v>2</v>
      </c>
      <c r="B117" s="156" t="s">
        <v>611</v>
      </c>
      <c r="C117" s="176" t="s">
        <v>612</v>
      </c>
      <c r="D117" s="84"/>
      <c r="E117" s="84"/>
      <c r="F117" s="84"/>
      <c r="G117" s="148">
        <v>64</v>
      </c>
      <c r="H117" s="148">
        <v>22.856999999999999</v>
      </c>
      <c r="I117" s="148">
        <f>G117-H117</f>
        <v>41.143000000000001</v>
      </c>
      <c r="J117" s="172" t="s">
        <v>75</v>
      </c>
    </row>
    <row r="118" spans="1:14" ht="24" customHeight="1" x14ac:dyDescent="0.2">
      <c r="A118" s="84">
        <v>3</v>
      </c>
      <c r="B118" s="156" t="s">
        <v>613</v>
      </c>
      <c r="C118" s="176" t="s">
        <v>614</v>
      </c>
      <c r="D118" s="84"/>
      <c r="E118" s="84"/>
      <c r="F118" s="84"/>
      <c r="G118" s="148">
        <v>99.997</v>
      </c>
      <c r="H118" s="148">
        <v>59.997999999999998</v>
      </c>
      <c r="I118" s="148">
        <f>G118-H118</f>
        <v>39.999000000000002</v>
      </c>
      <c r="J118" s="172" t="s">
        <v>75</v>
      </c>
    </row>
    <row r="119" spans="1:14" ht="24" customHeight="1" x14ac:dyDescent="0.2">
      <c r="A119" s="84">
        <v>4</v>
      </c>
      <c r="B119" s="156" t="s">
        <v>615</v>
      </c>
      <c r="C119" s="176" t="s">
        <v>616</v>
      </c>
      <c r="D119" s="84"/>
      <c r="E119" s="84"/>
      <c r="F119" s="84"/>
      <c r="G119" s="148">
        <v>99.997</v>
      </c>
      <c r="H119" s="148">
        <v>59.997999999999998</v>
      </c>
      <c r="I119" s="148">
        <f>G119-H119</f>
        <v>39.999000000000002</v>
      </c>
      <c r="J119" s="172" t="s">
        <v>75</v>
      </c>
    </row>
    <row r="120" spans="1:14" ht="24" customHeight="1" x14ac:dyDescent="0.2">
      <c r="A120" s="84">
        <v>5</v>
      </c>
      <c r="B120" s="156" t="s">
        <v>585</v>
      </c>
      <c r="C120" s="176" t="s">
        <v>586</v>
      </c>
      <c r="D120" s="84"/>
      <c r="E120" s="84"/>
      <c r="F120" s="84"/>
      <c r="G120" s="148">
        <v>62.35</v>
      </c>
      <c r="H120" s="148">
        <v>48.84</v>
      </c>
      <c r="I120" s="148">
        <f t="shared" si="4"/>
        <v>13.509999999999998</v>
      </c>
      <c r="J120" s="172" t="s">
        <v>75</v>
      </c>
    </row>
    <row r="121" spans="1:14" ht="22.5" customHeight="1" x14ac:dyDescent="0.2">
      <c r="A121" s="84">
        <v>6</v>
      </c>
      <c r="B121" s="156" t="s">
        <v>587</v>
      </c>
      <c r="C121" s="176" t="s">
        <v>588</v>
      </c>
      <c r="D121" s="84"/>
      <c r="E121" s="84"/>
      <c r="F121" s="84"/>
      <c r="G121" s="148">
        <v>80.876999999999995</v>
      </c>
      <c r="H121" s="148">
        <f t="shared" ref="H121:H126" si="5">G121</f>
        <v>80.876999999999995</v>
      </c>
      <c r="I121" s="148">
        <f t="shared" si="4"/>
        <v>0</v>
      </c>
      <c r="J121" s="172" t="s">
        <v>75</v>
      </c>
    </row>
    <row r="122" spans="1:14" ht="20.25" customHeight="1" x14ac:dyDescent="0.2">
      <c r="A122" s="84">
        <v>7</v>
      </c>
      <c r="B122" s="156" t="s">
        <v>589</v>
      </c>
      <c r="C122" s="176" t="s">
        <v>590</v>
      </c>
      <c r="D122" s="84"/>
      <c r="E122" s="84"/>
      <c r="F122" s="84"/>
      <c r="G122" s="148">
        <v>104.616</v>
      </c>
      <c r="H122" s="148">
        <f t="shared" si="5"/>
        <v>104.616</v>
      </c>
      <c r="I122" s="148">
        <f t="shared" si="4"/>
        <v>0</v>
      </c>
      <c r="J122" s="172" t="s">
        <v>75</v>
      </c>
    </row>
    <row r="123" spans="1:14" ht="20.25" customHeight="1" x14ac:dyDescent="0.2">
      <c r="A123" s="84">
        <v>8</v>
      </c>
      <c r="B123" s="156" t="s">
        <v>591</v>
      </c>
      <c r="C123" s="176" t="s">
        <v>592</v>
      </c>
      <c r="D123" s="84"/>
      <c r="E123" s="84"/>
      <c r="F123" s="84"/>
      <c r="G123" s="148">
        <v>113.75</v>
      </c>
      <c r="H123" s="148">
        <f t="shared" si="5"/>
        <v>113.75</v>
      </c>
      <c r="I123" s="148">
        <f t="shared" si="4"/>
        <v>0</v>
      </c>
      <c r="J123" s="172" t="s">
        <v>75</v>
      </c>
    </row>
    <row r="124" spans="1:14" ht="25.5" x14ac:dyDescent="0.2">
      <c r="A124" s="84">
        <v>9</v>
      </c>
      <c r="B124" s="156" t="s">
        <v>593</v>
      </c>
      <c r="C124" s="176" t="s">
        <v>594</v>
      </c>
      <c r="D124" s="84"/>
      <c r="E124" s="84"/>
      <c r="F124" s="84"/>
      <c r="G124" s="148">
        <v>66.7</v>
      </c>
      <c r="H124" s="148">
        <f t="shared" si="5"/>
        <v>66.7</v>
      </c>
      <c r="I124" s="148">
        <f t="shared" si="4"/>
        <v>0</v>
      </c>
      <c r="J124" s="172" t="s">
        <v>75</v>
      </c>
    </row>
    <row r="125" spans="1:14" ht="25.5" x14ac:dyDescent="0.2">
      <c r="A125" s="84">
        <v>10</v>
      </c>
      <c r="B125" s="156" t="s">
        <v>595</v>
      </c>
      <c r="C125" s="176" t="s">
        <v>596</v>
      </c>
      <c r="D125" s="84"/>
      <c r="E125" s="84"/>
      <c r="F125" s="84"/>
      <c r="G125" s="148">
        <v>149.4</v>
      </c>
      <c r="H125" s="148">
        <f t="shared" si="5"/>
        <v>149.4</v>
      </c>
      <c r="I125" s="148">
        <f t="shared" si="4"/>
        <v>0</v>
      </c>
      <c r="J125" s="172" t="s">
        <v>75</v>
      </c>
    </row>
    <row r="126" spans="1:14" ht="25.5" x14ac:dyDescent="0.2">
      <c r="A126" s="84">
        <v>11</v>
      </c>
      <c r="B126" s="156" t="s">
        <v>595</v>
      </c>
      <c r="C126" s="176" t="s">
        <v>597</v>
      </c>
      <c r="D126" s="84"/>
      <c r="E126" s="84"/>
      <c r="F126" s="84"/>
      <c r="G126" s="148">
        <v>149.4</v>
      </c>
      <c r="H126" s="148">
        <f t="shared" si="5"/>
        <v>149.4</v>
      </c>
      <c r="I126" s="148">
        <f t="shared" si="4"/>
        <v>0</v>
      </c>
      <c r="J126" s="172" t="s">
        <v>75</v>
      </c>
    </row>
    <row r="127" spans="1:14" ht="38.25" x14ac:dyDescent="0.2">
      <c r="A127" s="84">
        <v>12</v>
      </c>
      <c r="B127" s="156" t="s">
        <v>600</v>
      </c>
      <c r="C127" s="176" t="s">
        <v>601</v>
      </c>
      <c r="D127" s="84"/>
      <c r="E127" s="84"/>
      <c r="F127" s="84"/>
      <c r="G127" s="148">
        <v>181.14099999999999</v>
      </c>
      <c r="H127" s="148">
        <v>155.26300000000001</v>
      </c>
      <c r="I127" s="148">
        <f>G127-H127</f>
        <v>25.877999999999986</v>
      </c>
      <c r="J127" s="172" t="s">
        <v>75</v>
      </c>
    </row>
    <row r="128" spans="1:14" ht="38.25" x14ac:dyDescent="0.2">
      <c r="A128" s="84">
        <v>13</v>
      </c>
      <c r="B128" s="156" t="s">
        <v>600</v>
      </c>
      <c r="C128" s="176" t="s">
        <v>602</v>
      </c>
      <c r="D128" s="84"/>
      <c r="E128" s="84"/>
      <c r="F128" s="84"/>
      <c r="G128" s="148">
        <v>72.055000000000007</v>
      </c>
      <c r="H128" s="148">
        <v>61.761000000000003</v>
      </c>
      <c r="I128" s="148">
        <f t="shared" si="4"/>
        <v>10.294000000000004</v>
      </c>
      <c r="J128" s="172" t="s">
        <v>75</v>
      </c>
    </row>
    <row r="129" spans="1:13" ht="38.25" x14ac:dyDescent="0.2">
      <c r="A129" s="84">
        <v>14</v>
      </c>
      <c r="B129" s="156" t="s">
        <v>600</v>
      </c>
      <c r="C129" s="176" t="s">
        <v>603</v>
      </c>
      <c r="D129" s="84"/>
      <c r="E129" s="84"/>
      <c r="F129" s="84"/>
      <c r="G129" s="148">
        <v>72.055000000000007</v>
      </c>
      <c r="H129" s="148">
        <v>60.902999999999999</v>
      </c>
      <c r="I129" s="148">
        <f t="shared" si="4"/>
        <v>11.152000000000008</v>
      </c>
      <c r="J129" s="172" t="s">
        <v>75</v>
      </c>
    </row>
    <row r="130" spans="1:13" ht="25.5" x14ac:dyDescent="0.2">
      <c r="A130" s="84">
        <v>15</v>
      </c>
      <c r="B130" s="156" t="s">
        <v>604</v>
      </c>
      <c r="C130" s="176" t="s">
        <v>605</v>
      </c>
      <c r="D130" s="84"/>
      <c r="E130" s="84"/>
      <c r="F130" s="84"/>
      <c r="G130" s="148">
        <v>216.7</v>
      </c>
      <c r="H130" s="148">
        <f>G130</f>
        <v>216.7</v>
      </c>
      <c r="I130" s="148">
        <f t="shared" si="4"/>
        <v>0</v>
      </c>
      <c r="J130" s="172" t="s">
        <v>75</v>
      </c>
    </row>
    <row r="131" spans="1:13" ht="25.5" x14ac:dyDescent="0.2">
      <c r="A131" s="84">
        <v>16</v>
      </c>
      <c r="B131" s="156" t="s">
        <v>606</v>
      </c>
      <c r="C131" s="176" t="s">
        <v>607</v>
      </c>
      <c r="D131" s="84"/>
      <c r="E131" s="84"/>
      <c r="F131" s="84"/>
      <c r="G131" s="148">
        <v>230</v>
      </c>
      <c r="H131" s="148">
        <v>28.75</v>
      </c>
      <c r="I131" s="148">
        <f t="shared" si="4"/>
        <v>201.25</v>
      </c>
      <c r="J131" s="172" t="s">
        <v>75</v>
      </c>
    </row>
    <row r="132" spans="1:13" ht="25.5" x14ac:dyDescent="0.2">
      <c r="A132" s="84">
        <v>17</v>
      </c>
      <c r="B132" s="156" t="s">
        <v>606</v>
      </c>
      <c r="C132" s="176" t="s">
        <v>608</v>
      </c>
      <c r="D132" s="84"/>
      <c r="E132" s="84"/>
      <c r="F132" s="84"/>
      <c r="G132" s="148">
        <v>230</v>
      </c>
      <c r="H132" s="148">
        <v>28.75</v>
      </c>
      <c r="I132" s="148">
        <f>G132-H132</f>
        <v>201.25</v>
      </c>
      <c r="J132" s="172" t="s">
        <v>75</v>
      </c>
    </row>
    <row r="133" spans="1:13" ht="25.5" x14ac:dyDescent="0.2">
      <c r="A133" s="84">
        <v>18</v>
      </c>
      <c r="B133" s="156" t="s">
        <v>617</v>
      </c>
      <c r="C133" s="176" t="s">
        <v>618</v>
      </c>
      <c r="D133" s="84"/>
      <c r="E133" s="84"/>
      <c r="F133" s="84"/>
      <c r="G133" s="148">
        <v>156.61000000000001</v>
      </c>
      <c r="H133" s="148">
        <f>G133</f>
        <v>156.61000000000001</v>
      </c>
      <c r="I133" s="148">
        <f>G133-H133</f>
        <v>0</v>
      </c>
      <c r="J133" s="172" t="s">
        <v>75</v>
      </c>
    </row>
    <row r="134" spans="1:13" ht="25.5" x14ac:dyDescent="0.2">
      <c r="A134" s="84">
        <v>19</v>
      </c>
      <c r="B134" s="156" t="s">
        <v>598</v>
      </c>
      <c r="C134" s="176" t="s">
        <v>599</v>
      </c>
      <c r="D134" s="84"/>
      <c r="E134" s="84"/>
      <c r="F134" s="84"/>
      <c r="G134" s="148">
        <v>276</v>
      </c>
      <c r="H134" s="148">
        <f>G134</f>
        <v>276</v>
      </c>
      <c r="I134" s="148">
        <f t="shared" si="4"/>
        <v>0</v>
      </c>
      <c r="J134" s="172" t="s">
        <v>75</v>
      </c>
      <c r="K134" s="1080" t="s">
        <v>994</v>
      </c>
      <c r="L134" s="1081"/>
      <c r="M134" s="1081"/>
    </row>
    <row r="135" spans="1:13" x14ac:dyDescent="0.2">
      <c r="A135" s="179"/>
      <c r="B135" s="173" t="s">
        <v>24</v>
      </c>
      <c r="C135" s="173"/>
      <c r="D135" s="173"/>
      <c r="E135" s="173"/>
      <c r="F135" s="173"/>
      <c r="G135" s="186">
        <f>SUM(G116:G134)</f>
        <v>2715.1220000000008</v>
      </c>
      <c r="H135" s="102">
        <f>SUM(H116:H134)</f>
        <v>2089.2930000000001</v>
      </c>
      <c r="I135" s="102">
        <f>SUM(I116:I134)</f>
        <v>625.82899999999995</v>
      </c>
      <c r="J135" s="84"/>
    </row>
    <row r="136" spans="1:13" x14ac:dyDescent="0.2">
      <c r="A136" s="1077" t="s">
        <v>39</v>
      </c>
      <c r="B136" s="1078"/>
      <c r="C136" s="1078"/>
      <c r="D136" s="1078"/>
      <c r="E136" s="1078"/>
      <c r="F136" s="1078"/>
      <c r="G136" s="1078"/>
      <c r="H136" s="1078"/>
      <c r="I136" s="1078"/>
      <c r="J136" s="1079"/>
    </row>
    <row r="137" spans="1:13" ht="51" x14ac:dyDescent="0.2">
      <c r="A137" s="84">
        <v>1</v>
      </c>
      <c r="B137" s="156" t="s">
        <v>575</v>
      </c>
      <c r="C137" s="181" t="s">
        <v>576</v>
      </c>
      <c r="D137" s="79"/>
      <c r="E137" s="79"/>
      <c r="F137" s="79"/>
      <c r="G137" s="137">
        <v>184.81700000000001</v>
      </c>
      <c r="H137" s="137">
        <f>G137</f>
        <v>184.81700000000001</v>
      </c>
      <c r="I137" s="137">
        <f>G137-H137</f>
        <v>0</v>
      </c>
      <c r="J137" s="108" t="s">
        <v>75</v>
      </c>
      <c r="K137" s="1080" t="s">
        <v>993</v>
      </c>
      <c r="L137" s="1081"/>
    </row>
    <row r="138" spans="1:13" ht="38.25" x14ac:dyDescent="0.2">
      <c r="A138" s="84">
        <v>2</v>
      </c>
      <c r="B138" s="156" t="s">
        <v>578</v>
      </c>
      <c r="C138" s="181" t="s">
        <v>577</v>
      </c>
      <c r="D138" s="79"/>
      <c r="E138" s="79"/>
      <c r="F138" s="79"/>
      <c r="G138" s="137">
        <v>60</v>
      </c>
      <c r="H138" s="137">
        <v>3.3330000000000002</v>
      </c>
      <c r="I138" s="137">
        <f>G138-H138</f>
        <v>56.667000000000002</v>
      </c>
      <c r="J138" s="108" t="s">
        <v>75</v>
      </c>
      <c r="K138" s="1080" t="s">
        <v>993</v>
      </c>
      <c r="L138" s="1081"/>
    </row>
    <row r="139" spans="1:13" x14ac:dyDescent="0.2">
      <c r="A139" s="84"/>
      <c r="B139" s="173" t="s">
        <v>379</v>
      </c>
      <c r="C139" s="84"/>
      <c r="D139" s="84"/>
      <c r="E139" s="84"/>
      <c r="F139" s="84"/>
      <c r="G139" s="186">
        <f>SUM(G137:G138)</f>
        <v>244.81700000000001</v>
      </c>
      <c r="H139" s="102">
        <f>SUM(H137:H138)</f>
        <v>188.15</v>
      </c>
      <c r="I139" s="102">
        <f>SUM(I137:I138)</f>
        <v>56.667000000000002</v>
      </c>
      <c r="J139" s="84"/>
    </row>
    <row r="140" spans="1:13" x14ac:dyDescent="0.2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</row>
    <row r="141" spans="1:13" x14ac:dyDescent="0.2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</row>
    <row r="142" spans="1:13" x14ac:dyDescent="0.2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</row>
  </sheetData>
  <mergeCells count="30">
    <mergeCell ref="K137:L137"/>
    <mergeCell ref="K138:L138"/>
    <mergeCell ref="K134:M134"/>
    <mergeCell ref="K104:L106"/>
    <mergeCell ref="A115:J115"/>
    <mergeCell ref="A136:J136"/>
    <mergeCell ref="A110:J110"/>
    <mergeCell ref="A38:J38"/>
    <mergeCell ref="A100:J100"/>
    <mergeCell ref="A103:J103"/>
    <mergeCell ref="A108:J108"/>
    <mergeCell ref="A109:J109"/>
    <mergeCell ref="A6:J6"/>
    <mergeCell ref="A23:J23"/>
    <mergeCell ref="A37:J37"/>
    <mergeCell ref="J2:J3"/>
    <mergeCell ref="A5:J5"/>
    <mergeCell ref="A10:J10"/>
    <mergeCell ref="A7:J7"/>
    <mergeCell ref="A24:J2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opLeftCell="A32" zoomScale="80" zoomScaleNormal="80" workbookViewId="0">
      <selection activeCell="H11" sqref="H11"/>
    </sheetView>
  </sheetViews>
  <sheetFormatPr defaultRowHeight="15" x14ac:dyDescent="0.25"/>
  <cols>
    <col min="1" max="1" width="3.7109375" style="17" customWidth="1"/>
    <col min="2" max="2" width="20.85546875" customWidth="1"/>
    <col min="3" max="3" width="15.5703125" customWidth="1"/>
    <col min="4" max="4" width="8.7109375" customWidth="1"/>
    <col min="5" max="5" width="10.140625" customWidth="1"/>
    <col min="6" max="6" width="18.85546875" customWidth="1"/>
    <col min="7" max="7" width="24.28515625" customWidth="1"/>
    <col min="8" max="10" width="14.7109375" customWidth="1"/>
    <col min="11" max="11" width="19" customWidth="1"/>
    <col min="12" max="13" width="9.140625" style="38"/>
  </cols>
  <sheetData>
    <row r="1" spans="1:13" ht="15.75" x14ac:dyDescent="0.25">
      <c r="A1" s="1042" t="s">
        <v>511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</row>
    <row r="2" spans="1:13" x14ac:dyDescent="0.25">
      <c r="A2" s="1085" t="s">
        <v>12</v>
      </c>
      <c r="B2" s="1085" t="s">
        <v>41</v>
      </c>
      <c r="C2" s="1085" t="s">
        <v>44</v>
      </c>
      <c r="D2" s="1085" t="s">
        <v>42</v>
      </c>
      <c r="E2" s="1085" t="s">
        <v>43</v>
      </c>
      <c r="F2" s="1085" t="s">
        <v>16</v>
      </c>
      <c r="G2" s="1085" t="s">
        <v>17</v>
      </c>
      <c r="H2" s="1085" t="s">
        <v>18</v>
      </c>
      <c r="I2" s="1085" t="s">
        <v>19</v>
      </c>
      <c r="J2" s="1085" t="s">
        <v>20</v>
      </c>
      <c r="K2" s="1085" t="s">
        <v>45</v>
      </c>
    </row>
    <row r="3" spans="1:13" x14ac:dyDescent="0.25">
      <c r="A3" s="1085"/>
      <c r="B3" s="1085"/>
      <c r="C3" s="1085"/>
      <c r="D3" s="1085"/>
      <c r="E3" s="1085"/>
      <c r="F3" s="1085"/>
      <c r="G3" s="1085"/>
      <c r="H3" s="1085"/>
      <c r="I3" s="1085"/>
      <c r="J3" s="1085"/>
      <c r="K3" s="1085"/>
    </row>
    <row r="4" spans="1:13" ht="15.75" x14ac:dyDescent="0.25">
      <c r="A4" s="107">
        <v>1</v>
      </c>
      <c r="B4" s="107">
        <v>2</v>
      </c>
      <c r="C4" s="107">
        <v>3</v>
      </c>
      <c r="D4" s="107">
        <v>4</v>
      </c>
      <c r="E4" s="107">
        <v>5</v>
      </c>
      <c r="F4" s="107">
        <v>7</v>
      </c>
      <c r="G4" s="107">
        <v>8</v>
      </c>
      <c r="H4" s="107">
        <v>9</v>
      </c>
      <c r="I4" s="107">
        <v>10</v>
      </c>
      <c r="J4" s="107">
        <v>11</v>
      </c>
      <c r="K4" s="107">
        <v>12</v>
      </c>
    </row>
    <row r="5" spans="1:13" ht="15.75" x14ac:dyDescent="0.25">
      <c r="A5" s="1086" t="s">
        <v>28</v>
      </c>
      <c r="B5" s="1086"/>
      <c r="C5" s="1086"/>
      <c r="D5" s="1086"/>
      <c r="E5" s="1086"/>
      <c r="F5" s="1086"/>
      <c r="G5" s="1086"/>
      <c r="H5" s="1086"/>
      <c r="I5" s="1086"/>
      <c r="J5" s="1086"/>
      <c r="K5" s="1086"/>
    </row>
    <row r="6" spans="1:13" ht="15.75" x14ac:dyDescent="0.25">
      <c r="A6" s="1093" t="s">
        <v>939</v>
      </c>
      <c r="B6" s="1094"/>
      <c r="C6" s="1094"/>
      <c r="D6" s="1094"/>
      <c r="E6" s="1094"/>
      <c r="F6" s="1094"/>
      <c r="G6" s="1094"/>
      <c r="H6" s="1094"/>
      <c r="I6" s="1094"/>
      <c r="J6" s="1094"/>
      <c r="K6" s="1095"/>
    </row>
    <row r="7" spans="1:13" ht="31.5" x14ac:dyDescent="0.25">
      <c r="A7" s="107">
        <v>1</v>
      </c>
      <c r="B7" s="13" t="s">
        <v>941</v>
      </c>
      <c r="C7" s="59" t="s">
        <v>942</v>
      </c>
      <c r="D7" s="107" t="s">
        <v>216</v>
      </c>
      <c r="E7" s="107" t="s">
        <v>943</v>
      </c>
      <c r="F7" s="107" t="s">
        <v>203</v>
      </c>
      <c r="G7" s="107" t="s">
        <v>944</v>
      </c>
      <c r="H7" s="20">
        <v>479</v>
      </c>
      <c r="I7" s="20">
        <v>347</v>
      </c>
      <c r="J7" s="20">
        <f>H7-I7</f>
        <v>132</v>
      </c>
      <c r="K7" s="107" t="s">
        <v>75</v>
      </c>
      <c r="M7" s="38" t="s">
        <v>945</v>
      </c>
    </row>
    <row r="8" spans="1:13" ht="15.75" x14ac:dyDescent="0.25">
      <c r="A8" s="34"/>
      <c r="B8" s="16" t="s">
        <v>24</v>
      </c>
      <c r="C8" s="34"/>
      <c r="D8" s="34"/>
      <c r="E8" s="34"/>
      <c r="F8" s="34"/>
      <c r="G8" s="34"/>
      <c r="H8" s="120">
        <f>SUM(H7:H7)</f>
        <v>479</v>
      </c>
      <c r="I8" s="70">
        <f>SUM(I7:I7)</f>
        <v>347</v>
      </c>
      <c r="J8" s="70">
        <f>SUM(J7:J7)</f>
        <v>132</v>
      </c>
      <c r="K8" s="31"/>
    </row>
    <row r="9" spans="1:13" ht="15.75" x14ac:dyDescent="0.25">
      <c r="A9" s="1087" t="s">
        <v>30</v>
      </c>
      <c r="B9" s="1088"/>
      <c r="C9" s="1088"/>
      <c r="D9" s="1088"/>
      <c r="E9" s="1088"/>
      <c r="F9" s="1088"/>
      <c r="G9" s="1088"/>
      <c r="H9" s="1088"/>
      <c r="I9" s="1088"/>
      <c r="J9" s="1088"/>
      <c r="K9" s="1089"/>
    </row>
    <row r="10" spans="1:13" ht="78.75" x14ac:dyDescent="0.25">
      <c r="A10" s="107">
        <v>1</v>
      </c>
      <c r="B10" s="13" t="s">
        <v>946</v>
      </c>
      <c r="C10" s="12" t="s">
        <v>947</v>
      </c>
      <c r="D10" s="88" t="s">
        <v>217</v>
      </c>
      <c r="E10" s="88" t="s">
        <v>948</v>
      </c>
      <c r="F10" s="88" t="s">
        <v>110</v>
      </c>
      <c r="G10" s="107" t="s">
        <v>949</v>
      </c>
      <c r="H10" s="32">
        <v>308.89999999999998</v>
      </c>
      <c r="I10" s="20">
        <v>308.89999999999998</v>
      </c>
      <c r="J10" s="20">
        <f>H10-I10</f>
        <v>0</v>
      </c>
      <c r="K10" s="107" t="s">
        <v>75</v>
      </c>
      <c r="M10" s="38" t="s">
        <v>950</v>
      </c>
    </row>
    <row r="11" spans="1:13" ht="31.5" x14ac:dyDescent="0.25">
      <c r="A11" s="107">
        <v>2</v>
      </c>
      <c r="B11" s="72" t="s">
        <v>244</v>
      </c>
      <c r="C11" s="59" t="s">
        <v>229</v>
      </c>
      <c r="D11" s="107"/>
      <c r="E11" s="88" t="s">
        <v>951</v>
      </c>
      <c r="F11" s="107"/>
      <c r="G11" s="114" t="s">
        <v>228</v>
      </c>
      <c r="H11" s="32">
        <v>106.6</v>
      </c>
      <c r="I11" s="20">
        <v>106.6</v>
      </c>
      <c r="J11" s="30">
        <f>H11-I11</f>
        <v>0</v>
      </c>
      <c r="K11" s="114" t="s">
        <v>75</v>
      </c>
      <c r="M11" s="38" t="s">
        <v>952</v>
      </c>
    </row>
    <row r="12" spans="1:13" ht="15.75" x14ac:dyDescent="0.25">
      <c r="A12" s="34"/>
      <c r="B12" s="16" t="s">
        <v>24</v>
      </c>
      <c r="C12" s="31"/>
      <c r="D12" s="31"/>
      <c r="E12" s="31"/>
      <c r="F12" s="31"/>
      <c r="G12" s="31"/>
      <c r="H12" s="120">
        <f>SUM(H10:H11)</f>
        <v>415.5</v>
      </c>
      <c r="I12" s="70">
        <f>SUM(I10:I11)</f>
        <v>415.5</v>
      </c>
      <c r="J12" s="70">
        <f>SUM(J10:J11)</f>
        <v>0</v>
      </c>
      <c r="K12" s="31"/>
    </row>
    <row r="13" spans="1:13" ht="15.75" x14ac:dyDescent="0.25">
      <c r="A13" s="1090" t="s">
        <v>31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2"/>
    </row>
    <row r="14" spans="1:13" ht="15.75" x14ac:dyDescent="0.25">
      <c r="A14" s="1099" t="s">
        <v>899</v>
      </c>
      <c r="B14" s="1099"/>
      <c r="C14" s="1099"/>
      <c r="D14" s="1099"/>
      <c r="E14" s="1099"/>
      <c r="F14" s="1099"/>
      <c r="G14" s="1099"/>
      <c r="H14" s="1099"/>
      <c r="I14" s="1099"/>
      <c r="J14" s="1099"/>
      <c r="K14" s="1099"/>
      <c r="L14" s="121"/>
      <c r="M14" s="92"/>
    </row>
    <row r="15" spans="1:13" ht="15.75" x14ac:dyDescent="0.25">
      <c r="A15" s="1096" t="s">
        <v>938</v>
      </c>
      <c r="B15" s="1097"/>
      <c r="C15" s="1097"/>
      <c r="D15" s="1097"/>
      <c r="E15" s="1097"/>
      <c r="F15" s="1097"/>
      <c r="G15" s="1097"/>
      <c r="H15" s="1097"/>
      <c r="I15" s="1097"/>
      <c r="J15" s="1097"/>
      <c r="K15" s="1098"/>
      <c r="L15" s="121"/>
      <c r="M15" s="92"/>
    </row>
    <row r="16" spans="1:13" s="57" customFormat="1" ht="31.5" x14ac:dyDescent="0.25">
      <c r="A16" s="10">
        <v>1</v>
      </c>
      <c r="B16" s="107" t="s">
        <v>905</v>
      </c>
      <c r="C16" s="10">
        <v>87450437</v>
      </c>
      <c r="D16" s="10"/>
      <c r="E16" s="10"/>
      <c r="F16" s="10"/>
      <c r="G16" s="10"/>
      <c r="H16" s="33">
        <v>399.49</v>
      </c>
      <c r="I16" s="33">
        <f>H16</f>
        <v>399.49</v>
      </c>
      <c r="J16" s="33">
        <v>0</v>
      </c>
      <c r="K16" s="10" t="s">
        <v>75</v>
      </c>
      <c r="L16" s="122" t="s">
        <v>989</v>
      </c>
      <c r="M16" s="117"/>
    </row>
    <row r="17" spans="1:13" s="19" customFormat="1" ht="15.75" x14ac:dyDescent="0.25">
      <c r="A17" s="112"/>
      <c r="B17" s="112" t="s">
        <v>24</v>
      </c>
      <c r="C17" s="112"/>
      <c r="D17" s="112"/>
      <c r="E17" s="112"/>
      <c r="F17" s="112"/>
      <c r="G17" s="112"/>
      <c r="H17" s="123">
        <f>SUM(H16:H16)</f>
        <v>399.49</v>
      </c>
      <c r="I17" s="23">
        <f>SUM(I16:I16)</f>
        <v>399.49</v>
      </c>
      <c r="J17" s="23">
        <f>SUM(J16:J16)</f>
        <v>0</v>
      </c>
      <c r="K17" s="112"/>
      <c r="L17" s="116"/>
      <c r="M17" s="116"/>
    </row>
    <row r="18" spans="1:13" ht="15.75" x14ac:dyDescent="0.25">
      <c r="A18" s="1100" t="s">
        <v>36</v>
      </c>
      <c r="B18" s="1101"/>
      <c r="C18" s="1101"/>
      <c r="D18" s="1101"/>
      <c r="E18" s="1101"/>
      <c r="F18" s="1101"/>
      <c r="G18" s="1101"/>
      <c r="H18" s="1101"/>
      <c r="I18" s="1101"/>
      <c r="J18" s="1101"/>
      <c r="K18" s="1101"/>
      <c r="L18" s="92"/>
      <c r="M18" s="92"/>
    </row>
    <row r="19" spans="1:13" ht="15.75" x14ac:dyDescent="0.25">
      <c r="A19" s="1102" t="s">
        <v>38</v>
      </c>
      <c r="B19" s="1103"/>
      <c r="C19" s="1103"/>
      <c r="D19" s="1103"/>
      <c r="E19" s="1103"/>
      <c r="F19" s="1103"/>
      <c r="G19" s="1103"/>
      <c r="H19" s="1103"/>
      <c r="I19" s="1103"/>
      <c r="J19" s="1103"/>
      <c r="K19" s="1104"/>
      <c r="M19"/>
    </row>
    <row r="20" spans="1:13" ht="15.75" x14ac:dyDescent="0.25">
      <c r="A20" s="1105" t="s">
        <v>939</v>
      </c>
      <c r="B20" s="1106"/>
      <c r="C20" s="1106"/>
      <c r="D20" s="1106"/>
      <c r="E20" s="1106"/>
      <c r="F20" s="1106"/>
      <c r="G20" s="1106"/>
      <c r="H20" s="1106"/>
      <c r="I20" s="1106"/>
      <c r="J20" s="1106"/>
      <c r="K20" s="1107"/>
      <c r="M20"/>
    </row>
    <row r="21" spans="1:13" ht="31.5" x14ac:dyDescent="0.25">
      <c r="A21" s="10">
        <v>1</v>
      </c>
      <c r="B21" s="13" t="s">
        <v>954</v>
      </c>
      <c r="C21" s="39" t="s">
        <v>955</v>
      </c>
      <c r="D21" s="107" t="s">
        <v>205</v>
      </c>
      <c r="E21" s="107" t="s">
        <v>956</v>
      </c>
      <c r="F21" s="107" t="s">
        <v>957</v>
      </c>
      <c r="G21" s="15" t="s">
        <v>258</v>
      </c>
      <c r="H21" s="15">
        <v>443.9</v>
      </c>
      <c r="I21" s="15">
        <v>443.9</v>
      </c>
      <c r="J21" s="20">
        <f>H21-I21</f>
        <v>0</v>
      </c>
      <c r="K21" s="107" t="s">
        <v>75</v>
      </c>
      <c r="L21" s="38" t="s">
        <v>958</v>
      </c>
      <c r="M21"/>
    </row>
    <row r="22" spans="1:13" ht="47.25" x14ac:dyDescent="0.25">
      <c r="A22" s="10">
        <v>2</v>
      </c>
      <c r="B22" s="13" t="s">
        <v>960</v>
      </c>
      <c r="C22" s="39" t="s">
        <v>961</v>
      </c>
      <c r="D22" s="107" t="s">
        <v>221</v>
      </c>
      <c r="E22" s="107" t="s">
        <v>962</v>
      </c>
      <c r="F22" s="107" t="s">
        <v>254</v>
      </c>
      <c r="G22" s="15" t="s">
        <v>963</v>
      </c>
      <c r="H22" s="15">
        <v>100</v>
      </c>
      <c r="I22" s="15">
        <v>100</v>
      </c>
      <c r="J22" s="20">
        <f>H22-I22</f>
        <v>0</v>
      </c>
      <c r="K22" s="107" t="s">
        <v>75</v>
      </c>
      <c r="L22" s="38" t="s">
        <v>959</v>
      </c>
      <c r="M22"/>
    </row>
    <row r="23" spans="1:13" ht="15.75" x14ac:dyDescent="0.25">
      <c r="A23" s="10"/>
      <c r="B23" s="112" t="s">
        <v>953</v>
      </c>
      <c r="C23" s="39"/>
      <c r="D23" s="107"/>
      <c r="E23" s="107"/>
      <c r="F23" s="107"/>
      <c r="G23" s="15"/>
      <c r="H23" s="90">
        <f>H22+H21</f>
        <v>543.9</v>
      </c>
      <c r="I23" s="90">
        <f>I22+I21</f>
        <v>543.9</v>
      </c>
      <c r="J23" s="90">
        <f>J22+J21</f>
        <v>0</v>
      </c>
      <c r="K23" s="107"/>
      <c r="M23"/>
    </row>
    <row r="24" spans="1:13" ht="15.75" x14ac:dyDescent="0.25">
      <c r="A24" s="1096" t="s">
        <v>938</v>
      </c>
      <c r="B24" s="1097"/>
      <c r="C24" s="1097"/>
      <c r="D24" s="1097"/>
      <c r="E24" s="1097"/>
      <c r="F24" s="1097"/>
      <c r="G24" s="1097"/>
      <c r="H24" s="1097"/>
      <c r="I24" s="1097"/>
      <c r="J24" s="1097"/>
      <c r="K24" s="1098"/>
      <c r="M24"/>
    </row>
    <row r="25" spans="1:13" ht="47.25" x14ac:dyDescent="0.25">
      <c r="A25" s="10">
        <v>17</v>
      </c>
      <c r="B25" s="13" t="s">
        <v>519</v>
      </c>
      <c r="C25" s="39" t="s">
        <v>518</v>
      </c>
      <c r="D25" s="107" t="s">
        <v>210</v>
      </c>
      <c r="E25" s="107" t="s">
        <v>517</v>
      </c>
      <c r="F25" s="107" t="s">
        <v>516</v>
      </c>
      <c r="G25" s="15" t="s">
        <v>515</v>
      </c>
      <c r="H25" s="90">
        <v>300</v>
      </c>
      <c r="I25" s="90">
        <v>40</v>
      </c>
      <c r="J25" s="90">
        <f>H25-I25</f>
        <v>260</v>
      </c>
      <c r="K25" s="107" t="s">
        <v>75</v>
      </c>
      <c r="L25" s="38" t="s">
        <v>971</v>
      </c>
      <c r="M25"/>
    </row>
    <row r="26" spans="1:13" ht="15.75" x14ac:dyDescent="0.25">
      <c r="A26" s="10"/>
      <c r="B26" s="22" t="s">
        <v>24</v>
      </c>
      <c r="C26" s="9"/>
      <c r="D26" s="9"/>
      <c r="E26" s="9"/>
      <c r="F26" s="9"/>
      <c r="G26" s="9"/>
      <c r="H26" s="71">
        <f>SUM(H25)</f>
        <v>300</v>
      </c>
      <c r="I26" s="71">
        <f>SUM(I25)</f>
        <v>40</v>
      </c>
      <c r="J26" s="71">
        <f>SUM(J25)</f>
        <v>260</v>
      </c>
      <c r="K26" s="7"/>
      <c r="M26"/>
    </row>
    <row r="27" spans="1:13" ht="15.75" x14ac:dyDescent="0.25">
      <c r="A27" s="10"/>
      <c r="B27" s="22"/>
      <c r="C27" s="9"/>
      <c r="D27" s="9"/>
      <c r="E27" s="9"/>
      <c r="F27" s="9"/>
      <c r="G27" s="125" t="s">
        <v>940</v>
      </c>
      <c r="H27" s="124">
        <f>H23-H26</f>
        <v>243.89999999999998</v>
      </c>
      <c r="I27" s="71"/>
      <c r="J27" s="71"/>
      <c r="K27" s="7"/>
      <c r="M27"/>
    </row>
    <row r="28" spans="1:13" ht="15.75" x14ac:dyDescent="0.25">
      <c r="A28" s="1099" t="s">
        <v>39</v>
      </c>
      <c r="B28" s="1099"/>
      <c r="C28" s="1099"/>
      <c r="D28" s="1099"/>
      <c r="E28" s="1099"/>
      <c r="F28" s="1099"/>
      <c r="G28" s="1099"/>
      <c r="H28" s="1099"/>
      <c r="I28" s="1099"/>
      <c r="J28" s="1099"/>
      <c r="K28" s="1099"/>
    </row>
    <row r="29" spans="1:13" ht="15.75" x14ac:dyDescent="0.25">
      <c r="A29" s="1096" t="s">
        <v>939</v>
      </c>
      <c r="B29" s="1097"/>
      <c r="C29" s="1097"/>
      <c r="D29" s="1097"/>
      <c r="E29" s="1097"/>
      <c r="F29" s="1097"/>
      <c r="G29" s="1097"/>
      <c r="H29" s="1097"/>
      <c r="I29" s="1097"/>
      <c r="J29" s="1097"/>
      <c r="K29" s="1098"/>
    </row>
    <row r="30" spans="1:13" ht="47.25" x14ac:dyDescent="0.25">
      <c r="A30" s="10">
        <v>1</v>
      </c>
      <c r="B30" s="13" t="s">
        <v>964</v>
      </c>
      <c r="C30" s="39" t="s">
        <v>965</v>
      </c>
      <c r="D30" s="107" t="s">
        <v>238</v>
      </c>
      <c r="E30" s="107" t="s">
        <v>966</v>
      </c>
      <c r="F30" s="107" t="s">
        <v>256</v>
      </c>
      <c r="G30" s="107" t="s">
        <v>255</v>
      </c>
      <c r="H30" s="20">
        <v>30.8</v>
      </c>
      <c r="I30" s="20">
        <v>30.8</v>
      </c>
      <c r="J30" s="20">
        <f>H30-I30</f>
        <v>0</v>
      </c>
      <c r="K30" s="107" t="s">
        <v>75</v>
      </c>
      <c r="L30" s="38" t="s">
        <v>976</v>
      </c>
    </row>
    <row r="31" spans="1:13" ht="31.5" x14ac:dyDescent="0.25">
      <c r="A31" s="10">
        <v>2</v>
      </c>
      <c r="B31" s="13" t="s">
        <v>967</v>
      </c>
      <c r="C31" s="47" t="s">
        <v>968</v>
      </c>
      <c r="D31" s="114">
        <v>2008</v>
      </c>
      <c r="E31" s="114" t="s">
        <v>969</v>
      </c>
      <c r="F31" s="114" t="s">
        <v>970</v>
      </c>
      <c r="G31" s="114"/>
      <c r="H31" s="20">
        <v>139.69999999999999</v>
      </c>
      <c r="I31" s="20">
        <v>0</v>
      </c>
      <c r="J31" s="20">
        <f>H31-I31</f>
        <v>139.69999999999999</v>
      </c>
      <c r="K31" s="107" t="s">
        <v>75</v>
      </c>
      <c r="L31" s="38" t="s">
        <v>975</v>
      </c>
    </row>
    <row r="32" spans="1:13" ht="29.25" customHeight="1" x14ac:dyDescent="0.25">
      <c r="A32" s="10">
        <v>3</v>
      </c>
      <c r="B32" s="13" t="s">
        <v>259</v>
      </c>
      <c r="C32" s="39" t="s">
        <v>261</v>
      </c>
      <c r="D32" s="107" t="s">
        <v>230</v>
      </c>
      <c r="E32" s="107" t="s">
        <v>260</v>
      </c>
      <c r="F32" s="107" t="s">
        <v>254</v>
      </c>
      <c r="G32" s="107" t="s">
        <v>257</v>
      </c>
      <c r="H32" s="20" t="e">
        <f>285.1-'раздел 2 подраздел 2.1 движ'!#REF!</f>
        <v>#REF!</v>
      </c>
      <c r="I32" s="20">
        <v>285.10000000000002</v>
      </c>
      <c r="J32" s="20" t="e">
        <f>H32-I32</f>
        <v>#REF!</v>
      </c>
      <c r="K32" s="107" t="s">
        <v>75</v>
      </c>
      <c r="L32" s="38" t="s">
        <v>974</v>
      </c>
    </row>
    <row r="33" spans="1:12" ht="18" customHeight="1" x14ac:dyDescent="0.25">
      <c r="A33" s="10"/>
      <c r="B33" s="112" t="s">
        <v>24</v>
      </c>
      <c r="C33" s="114"/>
      <c r="D33" s="114"/>
      <c r="E33" s="114"/>
      <c r="F33" s="114"/>
      <c r="G33" s="114"/>
      <c r="H33" s="90" t="e">
        <f>SUM(H30:H32)</f>
        <v>#REF!</v>
      </c>
      <c r="I33" s="90">
        <f>SUM(I30:I32)</f>
        <v>315.90000000000003</v>
      </c>
      <c r="J33" s="90" t="e">
        <f>SUM(J30:J32)</f>
        <v>#REF!</v>
      </c>
      <c r="K33" s="107"/>
    </row>
    <row r="34" spans="1:12" ht="15.75" x14ac:dyDescent="0.25">
      <c r="A34" s="1096" t="s">
        <v>938</v>
      </c>
      <c r="B34" s="1097"/>
      <c r="C34" s="1097"/>
      <c r="D34" s="1097"/>
      <c r="E34" s="1097"/>
      <c r="F34" s="1097"/>
      <c r="G34" s="1097"/>
      <c r="H34" s="1097"/>
      <c r="I34" s="1097"/>
      <c r="J34" s="1097"/>
      <c r="K34" s="1098"/>
    </row>
    <row r="35" spans="1:12" ht="31.5" x14ac:dyDescent="0.25">
      <c r="A35" s="10">
        <v>1</v>
      </c>
      <c r="B35" s="13" t="s">
        <v>579</v>
      </c>
      <c r="C35" s="47" t="s">
        <v>262</v>
      </c>
      <c r="D35" s="114"/>
      <c r="E35" s="47"/>
      <c r="F35" s="114"/>
      <c r="G35" s="114"/>
      <c r="H35" s="90">
        <v>90</v>
      </c>
      <c r="I35" s="90">
        <v>5</v>
      </c>
      <c r="J35" s="90">
        <f>H35-I35</f>
        <v>85</v>
      </c>
      <c r="K35" s="107" t="s">
        <v>75</v>
      </c>
      <c r="L35" s="38" t="s">
        <v>973</v>
      </c>
    </row>
    <row r="36" spans="1:12" ht="15.75" x14ac:dyDescent="0.25">
      <c r="A36" s="10">
        <v>2</v>
      </c>
      <c r="B36" s="13" t="s">
        <v>568</v>
      </c>
      <c r="C36" s="47" t="s">
        <v>569</v>
      </c>
      <c r="D36" s="114">
        <v>2015</v>
      </c>
      <c r="E36" s="114">
        <v>452</v>
      </c>
      <c r="F36" s="114"/>
      <c r="G36" s="114"/>
      <c r="H36" s="90">
        <v>60</v>
      </c>
      <c r="I36" s="90">
        <v>0</v>
      </c>
      <c r="J36" s="90">
        <f>H36-I36</f>
        <v>60</v>
      </c>
      <c r="K36" s="107" t="s">
        <v>75</v>
      </c>
      <c r="L36" s="38" t="s">
        <v>972</v>
      </c>
    </row>
    <row r="37" spans="1:12" ht="15.75" x14ac:dyDescent="0.25">
      <c r="A37" s="10"/>
      <c r="B37" s="112" t="s">
        <v>24</v>
      </c>
      <c r="C37" s="6"/>
      <c r="D37" s="6"/>
      <c r="E37" s="6"/>
      <c r="F37" s="6"/>
      <c r="G37" s="6"/>
      <c r="H37" s="71">
        <f>SUM(H35:H36)</f>
        <v>150</v>
      </c>
      <c r="I37" s="71">
        <f>SUM(I35:I36)</f>
        <v>5</v>
      </c>
      <c r="J37" s="71">
        <f>SUM(J35:J36)</f>
        <v>145</v>
      </c>
      <c r="K37" s="107"/>
    </row>
    <row r="38" spans="1:12" ht="15.75" x14ac:dyDescent="0.25">
      <c r="A38" s="89"/>
      <c r="B38" s="11"/>
      <c r="C38" s="11"/>
      <c r="D38" s="11"/>
      <c r="E38" s="11"/>
      <c r="F38" s="11"/>
      <c r="G38" s="126" t="s">
        <v>940</v>
      </c>
      <c r="H38" s="127" t="e">
        <f>H33-H37</f>
        <v>#REF!</v>
      </c>
      <c r="I38" s="11"/>
      <c r="J38" s="11"/>
      <c r="K38" s="11"/>
    </row>
    <row r="39" spans="1:12" ht="15.75" x14ac:dyDescent="0.25">
      <c r="A39" s="89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2" ht="15.75" x14ac:dyDescent="0.25">
      <c r="A40" s="89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2" ht="15.75" x14ac:dyDescent="0.25">
      <c r="A41" s="89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2" ht="15.75" x14ac:dyDescent="0.25">
      <c r="A42" s="89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2" ht="15.75" x14ac:dyDescent="0.25">
      <c r="A43" s="89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2" ht="15.75" x14ac:dyDescent="0.25">
      <c r="A44" s="89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2" ht="15.75" x14ac:dyDescent="0.25">
      <c r="A45" s="89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2" ht="15.75" x14ac:dyDescent="0.25">
      <c r="A46" s="89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2" ht="15.75" x14ac:dyDescent="0.25">
      <c r="A47" s="89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2" ht="15.75" x14ac:dyDescent="0.25">
      <c r="A48" s="89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3" ht="15.75" x14ac:dyDescent="0.25">
      <c r="A49" s="89"/>
      <c r="B49" s="11"/>
      <c r="C49" s="11"/>
      <c r="D49" s="11"/>
      <c r="E49" s="11"/>
      <c r="F49" s="11"/>
      <c r="G49" s="11"/>
      <c r="H49" s="11"/>
      <c r="I49" s="11"/>
      <c r="J49" s="11"/>
      <c r="K49" s="11"/>
      <c r="M49"/>
    </row>
    <row r="50" spans="1:13" ht="15.75" x14ac:dyDescent="0.25">
      <c r="A50" s="89"/>
      <c r="B50" s="11"/>
      <c r="C50" s="11"/>
      <c r="D50" s="11"/>
      <c r="E50" s="11"/>
      <c r="F50" s="11"/>
      <c r="G50" s="11"/>
      <c r="H50" s="11"/>
      <c r="I50" s="11"/>
      <c r="J50" s="11"/>
      <c r="K50" s="11"/>
      <c r="M50"/>
    </row>
    <row r="51" spans="1:13" ht="15.75" x14ac:dyDescent="0.25">
      <c r="A51" s="89"/>
      <c r="B51" s="11"/>
      <c r="C51" s="11"/>
      <c r="D51" s="11"/>
      <c r="E51" s="11"/>
      <c r="F51" s="11"/>
      <c r="G51" s="11"/>
      <c r="H51" s="11"/>
      <c r="I51" s="11"/>
      <c r="J51" s="11"/>
      <c r="K51" s="11"/>
      <c r="M51"/>
    </row>
    <row r="52" spans="1:13" ht="15.75" x14ac:dyDescent="0.25">
      <c r="A52" s="89"/>
      <c r="B52" s="11"/>
      <c r="C52" s="11"/>
      <c r="D52" s="11"/>
      <c r="E52" s="11"/>
      <c r="F52" s="11"/>
      <c r="G52" s="11"/>
      <c r="H52" s="11"/>
      <c r="I52" s="11"/>
      <c r="J52" s="11"/>
      <c r="K52" s="11"/>
      <c r="M52"/>
    </row>
    <row r="53" spans="1:13" ht="15.75" x14ac:dyDescent="0.25">
      <c r="A53" s="89"/>
      <c r="B53" s="11"/>
      <c r="C53" s="11"/>
      <c r="D53" s="11"/>
      <c r="E53" s="11"/>
      <c r="F53" s="11"/>
      <c r="G53" s="11"/>
      <c r="H53" s="11"/>
      <c r="I53" s="11"/>
      <c r="J53" s="11"/>
      <c r="K53" s="11"/>
      <c r="M53"/>
    </row>
    <row r="54" spans="1:13" ht="15.75" x14ac:dyDescent="0.25">
      <c r="A54" s="89"/>
      <c r="B54" s="11"/>
      <c r="C54" s="11"/>
      <c r="D54" s="11"/>
      <c r="E54" s="11"/>
      <c r="F54" s="11"/>
      <c r="G54" s="11"/>
      <c r="H54" s="11"/>
      <c r="I54" s="11"/>
      <c r="J54" s="11"/>
      <c r="K54" s="11"/>
      <c r="M54"/>
    </row>
    <row r="55" spans="1:13" ht="15.75" x14ac:dyDescent="0.25">
      <c r="A55" s="89"/>
      <c r="B55" s="11"/>
      <c r="C55" s="11"/>
      <c r="D55" s="11"/>
      <c r="E55" s="11"/>
      <c r="F55" s="11"/>
      <c r="G55" s="11"/>
      <c r="H55" s="11"/>
      <c r="I55" s="11"/>
      <c r="J55" s="11"/>
      <c r="K55" s="11"/>
      <c r="M55"/>
    </row>
    <row r="56" spans="1:13" ht="15.75" x14ac:dyDescent="0.25">
      <c r="A56" s="89"/>
      <c r="B56" s="11"/>
      <c r="C56" s="11"/>
      <c r="D56" s="11"/>
      <c r="E56" s="11"/>
      <c r="F56" s="11"/>
      <c r="G56" s="11"/>
      <c r="H56" s="11"/>
      <c r="I56" s="11"/>
      <c r="J56" s="11"/>
      <c r="K56" s="11"/>
      <c r="M56"/>
    </row>
    <row r="57" spans="1:13" ht="15.75" x14ac:dyDescent="0.25">
      <c r="A57" s="89"/>
      <c r="B57" s="11"/>
      <c r="C57" s="11"/>
      <c r="D57" s="11"/>
      <c r="E57" s="11"/>
      <c r="F57" s="11"/>
      <c r="G57" s="11"/>
      <c r="H57" s="11"/>
      <c r="I57" s="11"/>
      <c r="J57" s="11"/>
      <c r="K57" s="11"/>
      <c r="M57"/>
    </row>
    <row r="58" spans="1:13" ht="15.75" x14ac:dyDescent="0.25">
      <c r="A58" s="89"/>
      <c r="B58" s="11"/>
      <c r="C58" s="11"/>
      <c r="D58" s="11"/>
      <c r="E58" s="11"/>
      <c r="F58" s="11"/>
      <c r="G58" s="11"/>
      <c r="H58" s="11"/>
      <c r="I58" s="11"/>
      <c r="J58" s="11"/>
      <c r="K58" s="11"/>
      <c r="M58"/>
    </row>
    <row r="59" spans="1:13" ht="15.75" x14ac:dyDescent="0.25">
      <c r="A59" s="89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/>
    </row>
    <row r="60" spans="1:13" ht="15.75" x14ac:dyDescent="0.25">
      <c r="A60" s="89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/>
    </row>
    <row r="61" spans="1:13" ht="15.75" x14ac:dyDescent="0.25">
      <c r="A61" s="89"/>
      <c r="B61" s="11"/>
      <c r="C61" s="11"/>
      <c r="D61" s="11"/>
      <c r="E61" s="11"/>
      <c r="F61" s="11"/>
      <c r="G61" s="11"/>
      <c r="H61" s="11"/>
      <c r="I61" s="11"/>
      <c r="J61" s="11"/>
      <c r="K61" s="11"/>
      <c r="M61"/>
    </row>
    <row r="62" spans="1:13" ht="15.75" x14ac:dyDescent="0.25">
      <c r="A62" s="89"/>
      <c r="B62" s="11"/>
      <c r="C62" s="11"/>
      <c r="D62" s="11"/>
      <c r="E62" s="11"/>
      <c r="F62" s="11"/>
      <c r="G62" s="11"/>
      <c r="H62" s="11"/>
      <c r="I62" s="11"/>
      <c r="J62" s="11"/>
      <c r="K62" s="11"/>
      <c r="M62"/>
    </row>
    <row r="63" spans="1:13" ht="15.75" x14ac:dyDescent="0.25">
      <c r="A63" s="89"/>
      <c r="B63" s="11"/>
      <c r="C63" s="11"/>
      <c r="D63" s="11"/>
      <c r="E63" s="11"/>
      <c r="F63" s="11"/>
      <c r="G63" s="11"/>
      <c r="H63" s="11"/>
      <c r="I63" s="11"/>
      <c r="J63" s="11"/>
      <c r="K63" s="11"/>
      <c r="M63"/>
    </row>
    <row r="64" spans="1:13" ht="15.75" x14ac:dyDescent="0.25">
      <c r="A64" s="89"/>
      <c r="B64" s="11"/>
      <c r="C64" s="11"/>
      <c r="D64" s="11"/>
      <c r="E64" s="11"/>
      <c r="F64" s="11"/>
      <c r="G64" s="11"/>
      <c r="H64" s="11"/>
      <c r="I64" s="11"/>
      <c r="J64" s="11"/>
      <c r="K64" s="11"/>
      <c r="M64"/>
    </row>
    <row r="65" spans="1:13" ht="15.75" x14ac:dyDescent="0.25">
      <c r="A65" s="89"/>
      <c r="B65" s="11"/>
      <c r="C65" s="11"/>
      <c r="D65" s="11"/>
      <c r="E65" s="11"/>
      <c r="F65" s="11"/>
      <c r="G65" s="11"/>
      <c r="H65" s="11"/>
      <c r="I65" s="11"/>
      <c r="J65" s="11"/>
      <c r="K65" s="11"/>
      <c r="M65"/>
    </row>
    <row r="66" spans="1:13" ht="15.75" x14ac:dyDescent="0.25">
      <c r="A66" s="89"/>
      <c r="B66" s="11"/>
      <c r="C66" s="11"/>
      <c r="D66" s="11"/>
      <c r="E66" s="11"/>
      <c r="F66" s="11"/>
      <c r="G66" s="11"/>
      <c r="H66" s="11"/>
      <c r="I66" s="11"/>
      <c r="J66" s="11"/>
      <c r="K66" s="11"/>
      <c r="M66"/>
    </row>
    <row r="67" spans="1:13" ht="15.75" x14ac:dyDescent="0.25">
      <c r="A67" s="89"/>
      <c r="B67" s="11"/>
      <c r="C67" s="11"/>
      <c r="D67" s="11"/>
      <c r="E67" s="11"/>
      <c r="F67" s="11"/>
      <c r="G67" s="11"/>
      <c r="H67" s="11"/>
      <c r="I67" s="11"/>
      <c r="J67" s="11"/>
      <c r="K67" s="11"/>
      <c r="M67"/>
    </row>
    <row r="68" spans="1:13" ht="15.75" x14ac:dyDescent="0.25">
      <c r="A68" s="89"/>
      <c r="B68" s="11"/>
      <c r="C68" s="11"/>
      <c r="D68" s="11"/>
      <c r="E68" s="11"/>
      <c r="F68" s="11"/>
      <c r="G68" s="11"/>
      <c r="H68" s="11"/>
      <c r="I68" s="11"/>
      <c r="J68" s="11"/>
      <c r="K68" s="11"/>
      <c r="M68"/>
    </row>
    <row r="69" spans="1:13" ht="15.75" x14ac:dyDescent="0.25">
      <c r="A69" s="89"/>
      <c r="B69" s="11"/>
      <c r="C69" s="11"/>
      <c r="D69" s="11"/>
      <c r="E69" s="11"/>
      <c r="F69" s="11"/>
      <c r="G69" s="11"/>
      <c r="H69" s="11"/>
      <c r="I69" s="11"/>
      <c r="J69" s="11"/>
      <c r="K69" s="11"/>
      <c r="M69"/>
    </row>
    <row r="70" spans="1:13" ht="15.75" x14ac:dyDescent="0.25">
      <c r="A70" s="89"/>
      <c r="B70" s="11"/>
      <c r="C70" s="11"/>
      <c r="D70" s="11"/>
      <c r="E70" s="11"/>
      <c r="F70" s="11"/>
      <c r="G70" s="11"/>
      <c r="H70" s="11"/>
      <c r="I70" s="11"/>
      <c r="J70" s="11"/>
      <c r="K70" s="11"/>
      <c r="M70"/>
    </row>
    <row r="71" spans="1:13" ht="15.75" x14ac:dyDescent="0.25">
      <c r="A71" s="89"/>
      <c r="B71" s="11"/>
      <c r="C71" s="11"/>
      <c r="D71" s="11"/>
      <c r="E71" s="11"/>
      <c r="F71" s="11"/>
      <c r="G71" s="11"/>
      <c r="H71" s="11"/>
      <c r="I71" s="11"/>
      <c r="J71" s="11"/>
      <c r="K71" s="11"/>
      <c r="M71"/>
    </row>
    <row r="72" spans="1:13" ht="15.75" x14ac:dyDescent="0.25">
      <c r="A72" s="89"/>
      <c r="B72" s="11"/>
      <c r="C72" s="11"/>
      <c r="D72" s="11"/>
      <c r="E72" s="11"/>
      <c r="F72" s="11"/>
      <c r="G72" s="11"/>
      <c r="H72" s="11"/>
      <c r="I72" s="11"/>
      <c r="J72" s="11"/>
      <c r="K72" s="11"/>
      <c r="M72"/>
    </row>
    <row r="73" spans="1:13" ht="15.75" x14ac:dyDescent="0.25">
      <c r="A73" s="89"/>
      <c r="B73" s="11"/>
      <c r="C73" s="11"/>
      <c r="D73" s="11"/>
      <c r="E73" s="11"/>
      <c r="F73" s="11"/>
      <c r="G73" s="11"/>
      <c r="H73" s="11"/>
      <c r="I73" s="11"/>
      <c r="J73" s="11"/>
      <c r="K73" s="11"/>
      <c r="M73"/>
    </row>
    <row r="74" spans="1:13" ht="15.75" x14ac:dyDescent="0.25">
      <c r="A74" s="89"/>
      <c r="B74" s="11"/>
      <c r="C74" s="11"/>
      <c r="D74" s="11"/>
      <c r="E74" s="11"/>
      <c r="F74" s="11"/>
      <c r="G74" s="11"/>
      <c r="H74" s="11"/>
      <c r="I74" s="11"/>
      <c r="J74" s="11"/>
      <c r="K74" s="11"/>
      <c r="M74"/>
    </row>
    <row r="75" spans="1:13" ht="15.75" x14ac:dyDescent="0.25">
      <c r="A75" s="89"/>
      <c r="B75" s="11"/>
      <c r="C75" s="11"/>
      <c r="D75" s="11"/>
      <c r="E75" s="11"/>
      <c r="F75" s="11"/>
      <c r="G75" s="11"/>
      <c r="H75" s="11"/>
      <c r="I75" s="11"/>
      <c r="J75" s="11"/>
      <c r="K75" s="11"/>
      <c r="M75"/>
    </row>
    <row r="76" spans="1:13" ht="15.75" x14ac:dyDescent="0.25">
      <c r="A76" s="89"/>
      <c r="B76" s="11"/>
      <c r="C76" s="11"/>
      <c r="D76" s="11"/>
      <c r="E76" s="11"/>
      <c r="F76" s="11"/>
      <c r="G76" s="11"/>
      <c r="H76" s="11"/>
      <c r="I76" s="11"/>
      <c r="J76" s="11"/>
      <c r="K76" s="11"/>
      <c r="M76"/>
    </row>
    <row r="77" spans="1:13" ht="15.75" x14ac:dyDescent="0.25">
      <c r="A77" s="89"/>
      <c r="B77" s="11"/>
      <c r="C77" s="11"/>
      <c r="D77" s="11"/>
      <c r="E77" s="11"/>
      <c r="F77" s="11"/>
      <c r="G77" s="11"/>
      <c r="H77" s="11"/>
      <c r="I77" s="11"/>
      <c r="J77" s="11"/>
      <c r="K77" s="11"/>
      <c r="M77"/>
    </row>
    <row r="78" spans="1:13" ht="15.75" x14ac:dyDescent="0.25">
      <c r="A78" s="89"/>
      <c r="B78" s="11"/>
      <c r="C78" s="11"/>
      <c r="D78" s="11"/>
      <c r="E78" s="11"/>
      <c r="F78" s="11"/>
      <c r="G78" s="11"/>
      <c r="H78" s="11"/>
      <c r="I78" s="11"/>
      <c r="J78" s="11"/>
      <c r="K78" s="11"/>
      <c r="M78"/>
    </row>
    <row r="79" spans="1:13" ht="15.75" x14ac:dyDescent="0.25">
      <c r="A79" s="89"/>
      <c r="B79" s="11"/>
      <c r="C79" s="11"/>
      <c r="D79" s="11"/>
      <c r="E79" s="11"/>
      <c r="F79" s="11"/>
      <c r="G79" s="11"/>
      <c r="H79" s="11"/>
      <c r="I79" s="11"/>
      <c r="J79" s="11"/>
      <c r="K79" s="11"/>
      <c r="M79"/>
    </row>
    <row r="80" spans="1:13" ht="15.75" x14ac:dyDescent="0.25">
      <c r="A80" s="89"/>
      <c r="B80" s="11"/>
      <c r="C80" s="11"/>
      <c r="D80" s="11"/>
      <c r="E80" s="11"/>
      <c r="F80" s="11"/>
      <c r="G80" s="11"/>
      <c r="H80" s="11"/>
      <c r="I80" s="11"/>
      <c r="J80" s="11"/>
      <c r="K80" s="11"/>
      <c r="M80"/>
    </row>
    <row r="81" spans="1:13" ht="15.75" x14ac:dyDescent="0.25">
      <c r="A81" s="89"/>
      <c r="B81" s="11"/>
      <c r="C81" s="11"/>
      <c r="D81" s="11"/>
      <c r="E81" s="11"/>
      <c r="F81" s="11"/>
      <c r="G81" s="11"/>
      <c r="H81" s="11"/>
      <c r="I81" s="11"/>
      <c r="J81" s="11"/>
      <c r="K81" s="11"/>
      <c r="M81"/>
    </row>
    <row r="82" spans="1:13" ht="15.75" x14ac:dyDescent="0.25">
      <c r="A82" s="89"/>
      <c r="B82" s="11"/>
      <c r="C82" s="11"/>
      <c r="D82" s="11"/>
      <c r="E82" s="11"/>
      <c r="F82" s="11"/>
      <c r="G82" s="11"/>
      <c r="H82" s="11"/>
      <c r="I82" s="11"/>
      <c r="J82" s="11"/>
      <c r="K82" s="11"/>
      <c r="M82"/>
    </row>
    <row r="83" spans="1:13" ht="15.75" x14ac:dyDescent="0.25">
      <c r="A83" s="89"/>
      <c r="B83" s="11"/>
      <c r="C83" s="11"/>
      <c r="D83" s="11"/>
      <c r="E83" s="11"/>
      <c r="F83" s="11"/>
      <c r="G83" s="11"/>
      <c r="H83" s="11"/>
      <c r="I83" s="11"/>
      <c r="J83" s="11"/>
      <c r="K83" s="11"/>
      <c r="M83"/>
    </row>
    <row r="84" spans="1:13" ht="15.75" x14ac:dyDescent="0.25">
      <c r="A84" s="89"/>
      <c r="B84" s="11"/>
      <c r="C84" s="11"/>
      <c r="D84" s="11"/>
      <c r="E84" s="11"/>
      <c r="F84" s="11"/>
      <c r="G84" s="11"/>
      <c r="H84" s="11"/>
      <c r="I84" s="11"/>
      <c r="J84" s="11"/>
      <c r="K84" s="11"/>
      <c r="M84"/>
    </row>
    <row r="85" spans="1:13" ht="15.75" x14ac:dyDescent="0.25">
      <c r="A85" s="89"/>
      <c r="B85" s="11"/>
      <c r="C85" s="11"/>
      <c r="D85" s="11"/>
      <c r="E85" s="11"/>
      <c r="F85" s="11"/>
      <c r="G85" s="11"/>
      <c r="H85" s="11"/>
      <c r="I85" s="11"/>
      <c r="J85" s="11"/>
      <c r="K85" s="11"/>
      <c r="M85"/>
    </row>
    <row r="86" spans="1:13" ht="15.75" x14ac:dyDescent="0.25">
      <c r="A86" s="89"/>
      <c r="B86" s="11"/>
      <c r="C86" s="11"/>
      <c r="D86" s="11"/>
      <c r="E86" s="11"/>
      <c r="F86" s="11"/>
      <c r="G86" s="11"/>
      <c r="H86" s="11"/>
      <c r="I86" s="11"/>
      <c r="J86" s="11"/>
      <c r="K86" s="11"/>
      <c r="M86"/>
    </row>
    <row r="87" spans="1:13" ht="15.75" x14ac:dyDescent="0.25">
      <c r="A87" s="89"/>
      <c r="B87" s="11"/>
      <c r="C87" s="11"/>
      <c r="D87" s="11"/>
      <c r="E87" s="11"/>
      <c r="F87" s="11"/>
      <c r="G87" s="11"/>
      <c r="H87" s="11"/>
      <c r="I87" s="11"/>
      <c r="J87" s="11"/>
      <c r="K87" s="11"/>
      <c r="M87"/>
    </row>
    <row r="88" spans="1:13" ht="15.75" x14ac:dyDescent="0.25">
      <c r="A88" s="89"/>
      <c r="B88" s="11"/>
      <c r="C88" s="11"/>
      <c r="D88" s="11"/>
      <c r="E88" s="11"/>
      <c r="F88" s="11"/>
      <c r="G88" s="11"/>
      <c r="H88" s="11"/>
      <c r="I88" s="11"/>
      <c r="J88" s="11"/>
      <c r="K88" s="11"/>
      <c r="M88"/>
    </row>
    <row r="89" spans="1:13" ht="15.75" x14ac:dyDescent="0.25">
      <c r="A89" s="89"/>
      <c r="B89" s="11"/>
      <c r="C89" s="11"/>
      <c r="D89" s="11"/>
      <c r="E89" s="11"/>
      <c r="F89" s="11"/>
      <c r="G89" s="11"/>
      <c r="H89" s="11"/>
      <c r="I89" s="11"/>
      <c r="J89" s="11"/>
      <c r="K89" s="11"/>
      <c r="M89"/>
    </row>
    <row r="90" spans="1:13" ht="15.75" x14ac:dyDescent="0.25">
      <c r="A90" s="89"/>
      <c r="B90" s="11"/>
      <c r="C90" s="11"/>
      <c r="D90" s="11"/>
      <c r="E90" s="11"/>
      <c r="F90" s="11"/>
      <c r="G90" s="11"/>
      <c r="H90" s="11"/>
      <c r="I90" s="11"/>
      <c r="J90" s="11"/>
      <c r="K90" s="11"/>
      <c r="M90"/>
    </row>
    <row r="91" spans="1:13" ht="15.75" x14ac:dyDescent="0.25">
      <c r="A91" s="89"/>
      <c r="B91" s="11"/>
      <c r="C91" s="11"/>
      <c r="D91" s="11"/>
      <c r="E91" s="11"/>
      <c r="F91" s="11"/>
      <c r="G91" s="11"/>
      <c r="H91" s="11"/>
      <c r="I91" s="11"/>
      <c r="J91" s="11"/>
      <c r="K91" s="11"/>
      <c r="M91"/>
    </row>
    <row r="92" spans="1:13" ht="15.75" x14ac:dyDescent="0.25">
      <c r="A92" s="89"/>
      <c r="B92" s="11"/>
      <c r="C92" s="11"/>
      <c r="D92" s="11"/>
      <c r="E92" s="11"/>
      <c r="F92" s="11"/>
      <c r="G92" s="11"/>
      <c r="H92" s="11"/>
      <c r="I92" s="11"/>
      <c r="J92" s="11"/>
      <c r="K92" s="11"/>
      <c r="M92"/>
    </row>
    <row r="93" spans="1:13" ht="15.75" x14ac:dyDescent="0.25">
      <c r="A93" s="89"/>
      <c r="B93" s="11"/>
      <c r="C93" s="11"/>
      <c r="D93" s="11"/>
      <c r="E93" s="11"/>
      <c r="F93" s="11"/>
      <c r="G93" s="11"/>
      <c r="H93" s="11"/>
      <c r="I93" s="11"/>
      <c r="J93" s="11"/>
      <c r="K93" s="11"/>
      <c r="M93"/>
    </row>
    <row r="94" spans="1:13" ht="15.75" x14ac:dyDescent="0.25">
      <c r="A94" s="89"/>
      <c r="B94" s="11"/>
      <c r="C94" s="11"/>
      <c r="D94" s="11"/>
      <c r="E94" s="11"/>
      <c r="F94" s="11"/>
      <c r="G94" s="11"/>
      <c r="H94" s="11"/>
      <c r="I94" s="11"/>
      <c r="J94" s="11"/>
      <c r="K94" s="11"/>
      <c r="M94"/>
    </row>
    <row r="95" spans="1:13" ht="15.75" x14ac:dyDescent="0.25">
      <c r="A95" s="89"/>
      <c r="B95" s="11"/>
      <c r="C95" s="11"/>
      <c r="D95" s="11"/>
      <c r="E95" s="11"/>
      <c r="F95" s="11"/>
      <c r="G95" s="11"/>
      <c r="H95" s="11"/>
      <c r="I95" s="11"/>
      <c r="J95" s="11"/>
      <c r="K95" s="11"/>
      <c r="M95"/>
    </row>
    <row r="96" spans="1:13" ht="15.75" x14ac:dyDescent="0.25">
      <c r="A96" s="89"/>
      <c r="B96" s="11"/>
      <c r="C96" s="11"/>
      <c r="D96" s="11"/>
      <c r="E96" s="11"/>
      <c r="F96" s="11"/>
      <c r="G96" s="11"/>
      <c r="H96" s="11"/>
      <c r="I96" s="11"/>
      <c r="J96" s="11"/>
      <c r="K96" s="11"/>
      <c r="M96"/>
    </row>
    <row r="97" spans="1:13" ht="15.75" x14ac:dyDescent="0.25">
      <c r="A97" s="89"/>
      <c r="B97" s="11"/>
      <c r="C97" s="11"/>
      <c r="D97" s="11"/>
      <c r="E97" s="11"/>
      <c r="F97" s="11"/>
      <c r="G97" s="11"/>
      <c r="H97" s="11"/>
      <c r="I97" s="11"/>
      <c r="J97" s="11"/>
      <c r="K97" s="11"/>
      <c r="M97"/>
    </row>
    <row r="98" spans="1:13" ht="15.75" x14ac:dyDescent="0.25">
      <c r="A98" s="89"/>
      <c r="B98" s="11"/>
      <c r="C98" s="11"/>
      <c r="D98" s="11"/>
      <c r="E98" s="11"/>
      <c r="F98" s="11"/>
      <c r="G98" s="11"/>
      <c r="H98" s="11"/>
      <c r="I98" s="11"/>
      <c r="J98" s="11"/>
      <c r="K98" s="11"/>
      <c r="M98"/>
    </row>
    <row r="99" spans="1:13" ht="15.75" x14ac:dyDescent="0.25">
      <c r="A99" s="89"/>
      <c r="B99" s="11"/>
      <c r="C99" s="11"/>
      <c r="D99" s="11"/>
      <c r="E99" s="11"/>
      <c r="F99" s="11"/>
      <c r="G99" s="11"/>
      <c r="H99" s="11"/>
      <c r="I99" s="11"/>
      <c r="J99" s="11"/>
      <c r="K99" s="11"/>
      <c r="M99"/>
    </row>
    <row r="100" spans="1:13" ht="15.75" x14ac:dyDescent="0.25">
      <c r="A100" s="89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M100"/>
    </row>
    <row r="101" spans="1:13" ht="15.75" x14ac:dyDescent="0.25">
      <c r="A101" s="8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M101"/>
    </row>
    <row r="102" spans="1:13" ht="15.75" x14ac:dyDescent="0.25">
      <c r="A102" s="89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M102"/>
    </row>
    <row r="103" spans="1:13" ht="15.75" x14ac:dyDescent="0.25">
      <c r="A103" s="8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M103"/>
    </row>
    <row r="104" spans="1:13" ht="15.75" x14ac:dyDescent="0.25">
      <c r="A104" s="115"/>
      <c r="B104" s="2"/>
      <c r="C104" s="2"/>
      <c r="D104" s="2"/>
      <c r="E104" s="2"/>
      <c r="F104" s="2"/>
      <c r="G104" s="2"/>
      <c r="H104" s="2"/>
      <c r="I104" s="2"/>
      <c r="J104" s="2"/>
      <c r="K104" s="2"/>
      <c r="M104"/>
    </row>
    <row r="105" spans="1:13" ht="15.75" x14ac:dyDescent="0.25">
      <c r="A105" s="115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/>
    </row>
    <row r="106" spans="1:13" ht="15.75" x14ac:dyDescent="0.25">
      <c r="A106" s="115"/>
      <c r="B106" s="2"/>
      <c r="C106" s="2"/>
      <c r="D106" s="2"/>
      <c r="E106" s="2"/>
      <c r="F106" s="2"/>
      <c r="G106" s="2"/>
      <c r="H106" s="2"/>
      <c r="I106" s="2"/>
      <c r="J106" s="2"/>
      <c r="K106" s="2"/>
      <c r="M106"/>
    </row>
    <row r="107" spans="1:13" ht="15.75" x14ac:dyDescent="0.25">
      <c r="A107" s="115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/>
    </row>
    <row r="108" spans="1:13" ht="15.75" x14ac:dyDescent="0.25">
      <c r="A108" s="115"/>
      <c r="B108" s="2"/>
      <c r="C108" s="2"/>
      <c r="D108" s="2"/>
      <c r="E108" s="2"/>
      <c r="F108" s="2"/>
      <c r="G108" s="2"/>
      <c r="H108" s="2"/>
      <c r="I108" s="2"/>
      <c r="J108" s="2"/>
      <c r="K108" s="2"/>
      <c r="M108"/>
    </row>
    <row r="109" spans="1:13" ht="15.75" x14ac:dyDescent="0.25">
      <c r="A109" s="115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/>
    </row>
    <row r="110" spans="1:13" ht="15.75" x14ac:dyDescent="0.25">
      <c r="A110" s="115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/>
    </row>
    <row r="111" spans="1:13" ht="15.75" x14ac:dyDescent="0.25">
      <c r="A111" s="115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/>
    </row>
    <row r="112" spans="1:13" ht="15.75" x14ac:dyDescent="0.25">
      <c r="A112" s="115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/>
    </row>
    <row r="113" spans="1:13" ht="15.75" x14ac:dyDescent="0.25">
      <c r="A113" s="115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/>
    </row>
    <row r="114" spans="1:13" ht="15.75" x14ac:dyDescent="0.25">
      <c r="A114" s="115"/>
      <c r="B114" s="2"/>
      <c r="C114" s="2"/>
      <c r="D114" s="2"/>
      <c r="E114" s="2"/>
      <c r="F114" s="2"/>
      <c r="G114" s="2"/>
      <c r="H114" s="2"/>
      <c r="I114" s="2"/>
      <c r="J114" s="2"/>
      <c r="K114" s="2"/>
      <c r="M114"/>
    </row>
    <row r="115" spans="1:13" ht="15.75" x14ac:dyDescent="0.25">
      <c r="A115" s="115"/>
      <c r="B115" s="2"/>
      <c r="C115" s="2"/>
      <c r="D115" s="2"/>
      <c r="E115" s="2"/>
      <c r="F115" s="2"/>
      <c r="G115" s="2"/>
      <c r="H115" s="2"/>
      <c r="I115" s="2"/>
      <c r="J115" s="2"/>
      <c r="K115" s="2"/>
      <c r="M115"/>
    </row>
    <row r="116" spans="1:13" ht="15.75" x14ac:dyDescent="0.25">
      <c r="A116" s="115"/>
      <c r="B116" s="2"/>
      <c r="C116" s="2"/>
      <c r="D116" s="2"/>
      <c r="E116" s="2"/>
      <c r="F116" s="2"/>
      <c r="G116" s="2"/>
      <c r="H116" s="2"/>
      <c r="I116" s="2"/>
      <c r="J116" s="2"/>
      <c r="K116" s="2"/>
      <c r="M116"/>
    </row>
    <row r="117" spans="1:13" ht="15.75" x14ac:dyDescent="0.25">
      <c r="A117" s="115"/>
      <c r="B117" s="2"/>
      <c r="C117" s="2"/>
      <c r="D117" s="2"/>
      <c r="E117" s="2"/>
      <c r="F117" s="2"/>
      <c r="G117" s="2"/>
      <c r="H117" s="2"/>
      <c r="I117" s="2"/>
      <c r="J117" s="2"/>
      <c r="K117" s="2"/>
      <c r="M117"/>
    </row>
    <row r="118" spans="1:13" ht="15.75" x14ac:dyDescent="0.25">
      <c r="A118" s="115"/>
      <c r="B118" s="2"/>
      <c r="C118" s="2"/>
      <c r="D118" s="2"/>
      <c r="E118" s="2"/>
      <c r="F118" s="2"/>
      <c r="G118" s="2"/>
      <c r="H118" s="2"/>
      <c r="I118" s="2"/>
      <c r="J118" s="2"/>
      <c r="K118" s="2"/>
      <c r="M118"/>
    </row>
    <row r="119" spans="1:13" ht="15.75" x14ac:dyDescent="0.25">
      <c r="A119" s="115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/>
    </row>
    <row r="120" spans="1:13" ht="15.75" x14ac:dyDescent="0.25">
      <c r="A120" s="115"/>
      <c r="B120" s="2"/>
      <c r="C120" s="2"/>
      <c r="D120" s="2"/>
      <c r="E120" s="2"/>
      <c r="F120" s="2"/>
      <c r="G120" s="2"/>
      <c r="H120" s="2"/>
      <c r="I120" s="2"/>
      <c r="J120" s="2"/>
      <c r="K120" s="2"/>
      <c r="M120"/>
    </row>
    <row r="121" spans="1:13" ht="15.75" x14ac:dyDescent="0.25">
      <c r="A121" s="115"/>
      <c r="B121" s="2"/>
      <c r="C121" s="2"/>
      <c r="D121" s="2"/>
      <c r="E121" s="2"/>
      <c r="F121" s="2"/>
      <c r="G121" s="2"/>
      <c r="H121" s="2"/>
      <c r="I121" s="2"/>
      <c r="J121" s="2"/>
      <c r="K121" s="2"/>
      <c r="M121"/>
    </row>
    <row r="122" spans="1:13" ht="15.75" x14ac:dyDescent="0.25">
      <c r="A122" s="115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/>
    </row>
    <row r="123" spans="1:13" ht="15.75" x14ac:dyDescent="0.25">
      <c r="A123" s="115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/>
    </row>
    <row r="124" spans="1:13" ht="15.75" x14ac:dyDescent="0.25">
      <c r="A124" s="115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/>
    </row>
    <row r="125" spans="1:13" ht="15.75" x14ac:dyDescent="0.25">
      <c r="A125" s="115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/>
    </row>
    <row r="126" spans="1:13" ht="15.75" x14ac:dyDescent="0.25">
      <c r="A126" s="115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/>
    </row>
    <row r="127" spans="1:13" ht="15.75" x14ac:dyDescent="0.25">
      <c r="A127" s="115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/>
    </row>
    <row r="128" spans="1:13" ht="15.75" x14ac:dyDescent="0.25">
      <c r="A128" s="115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/>
    </row>
    <row r="129" spans="1:13" ht="15.75" x14ac:dyDescent="0.25">
      <c r="A129" s="115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/>
    </row>
    <row r="130" spans="1:13" ht="15.75" x14ac:dyDescent="0.25">
      <c r="A130" s="115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/>
    </row>
    <row r="131" spans="1:13" ht="15.75" x14ac:dyDescent="0.25">
      <c r="A131" s="115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/>
    </row>
    <row r="132" spans="1:13" ht="15.75" x14ac:dyDescent="0.25">
      <c r="A132" s="115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/>
    </row>
    <row r="133" spans="1:13" ht="15.75" x14ac:dyDescent="0.25">
      <c r="A133" s="115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/>
    </row>
    <row r="134" spans="1:13" ht="15.75" x14ac:dyDescent="0.25">
      <c r="A134" s="115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/>
    </row>
    <row r="135" spans="1:13" ht="15.75" x14ac:dyDescent="0.25">
      <c r="A135" s="115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/>
    </row>
    <row r="136" spans="1:13" ht="15.75" x14ac:dyDescent="0.25">
      <c r="A136" s="115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/>
    </row>
    <row r="137" spans="1:13" ht="15.75" x14ac:dyDescent="0.25">
      <c r="A137" s="115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/>
    </row>
    <row r="138" spans="1:13" ht="15.75" x14ac:dyDescent="0.25">
      <c r="A138" s="115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/>
    </row>
    <row r="139" spans="1:13" ht="15.75" x14ac:dyDescent="0.25">
      <c r="A139" s="115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/>
    </row>
    <row r="140" spans="1:13" ht="15.75" x14ac:dyDescent="0.25">
      <c r="A140" s="115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/>
    </row>
    <row r="141" spans="1:13" ht="15.75" x14ac:dyDescent="0.25">
      <c r="A141" s="115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/>
    </row>
    <row r="142" spans="1:13" ht="15.75" x14ac:dyDescent="0.25">
      <c r="A142" s="115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/>
    </row>
    <row r="143" spans="1:13" ht="15.75" x14ac:dyDescent="0.25">
      <c r="A143" s="115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/>
    </row>
    <row r="144" spans="1:13" ht="15.75" x14ac:dyDescent="0.25">
      <c r="A144" s="115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/>
    </row>
    <row r="145" spans="1:13" ht="15.75" x14ac:dyDescent="0.25">
      <c r="A145" s="115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/>
    </row>
    <row r="146" spans="1:13" ht="15.75" x14ac:dyDescent="0.25">
      <c r="A146" s="115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/>
    </row>
  </sheetData>
  <mergeCells count="25">
    <mergeCell ref="A29:K29"/>
    <mergeCell ref="A34:K34"/>
    <mergeCell ref="A14:K14"/>
    <mergeCell ref="A18:K18"/>
    <mergeCell ref="A24:K24"/>
    <mergeCell ref="A19:K19"/>
    <mergeCell ref="A28:K28"/>
    <mergeCell ref="A15:K15"/>
    <mergeCell ref="A20:K20"/>
    <mergeCell ref="A5:K5"/>
    <mergeCell ref="A9:K9"/>
    <mergeCell ref="A13:K13"/>
    <mergeCell ref="J2:J3"/>
    <mergeCell ref="K2:K3"/>
    <mergeCell ref="A6:K6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6"/>
  <sheetViews>
    <sheetView zoomScale="70" zoomScaleNormal="70" workbookViewId="0">
      <selection activeCell="M19" sqref="M19"/>
    </sheetView>
  </sheetViews>
  <sheetFormatPr defaultRowHeight="15" x14ac:dyDescent="0.25"/>
  <cols>
    <col min="1" max="1" width="5" style="56" customWidth="1"/>
    <col min="2" max="2" width="20.28515625" customWidth="1"/>
    <col min="3" max="3" width="21.140625" customWidth="1"/>
    <col min="4" max="4" width="9.85546875" style="17" customWidth="1"/>
    <col min="5" max="5" width="12.7109375" customWidth="1"/>
    <col min="6" max="7" width="16.140625" customWidth="1"/>
    <col min="8" max="8" width="23.140625" customWidth="1"/>
    <col min="9" max="11" width="16" customWidth="1"/>
    <col min="12" max="12" width="16.5703125" customWidth="1"/>
    <col min="13" max="13" width="12.28515625" style="38" customWidth="1"/>
    <col min="14" max="14" width="12.85546875" style="38" customWidth="1"/>
    <col min="15" max="15" width="12.85546875" customWidth="1"/>
    <col min="16" max="19" width="11.42578125" customWidth="1"/>
  </cols>
  <sheetData>
    <row r="1" spans="1:15" ht="15.75" x14ac:dyDescent="0.25">
      <c r="A1" s="52"/>
      <c r="B1" s="2"/>
      <c r="C1" s="2"/>
      <c r="D1" s="115"/>
      <c r="E1" s="2"/>
      <c r="F1" s="2"/>
      <c r="G1" s="2"/>
      <c r="H1" s="2"/>
      <c r="J1" s="1108" t="s">
        <v>10</v>
      </c>
      <c r="K1" s="1108"/>
      <c r="L1" s="1108"/>
    </row>
    <row r="2" spans="1:15" ht="15.75" x14ac:dyDescent="0.25">
      <c r="A2" s="1042" t="s">
        <v>510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94"/>
      <c r="N2" s="94"/>
    </row>
    <row r="3" spans="1:15" ht="15.75" x14ac:dyDescent="0.25">
      <c r="A3" s="1085" t="s">
        <v>12</v>
      </c>
      <c r="B3" s="1085" t="s">
        <v>425</v>
      </c>
      <c r="C3" s="1085" t="s">
        <v>424</v>
      </c>
      <c r="D3" s="1085" t="s">
        <v>13</v>
      </c>
      <c r="E3" s="1085"/>
      <c r="F3" s="1085" t="s">
        <v>21</v>
      </c>
      <c r="G3" s="1109" t="s">
        <v>16</v>
      </c>
      <c r="H3" s="1085" t="s">
        <v>17</v>
      </c>
      <c r="I3" s="1085" t="s">
        <v>18</v>
      </c>
      <c r="J3" s="1085" t="s">
        <v>19</v>
      </c>
      <c r="K3" s="1085" t="s">
        <v>20</v>
      </c>
      <c r="L3" s="1085" t="s">
        <v>46</v>
      </c>
      <c r="M3" s="95"/>
    </row>
    <row r="4" spans="1:15" ht="47.25" x14ac:dyDescent="0.25">
      <c r="A4" s="1085"/>
      <c r="B4" s="1085"/>
      <c r="C4" s="1085"/>
      <c r="D4" s="107" t="s">
        <v>14</v>
      </c>
      <c r="E4" s="107" t="s">
        <v>15</v>
      </c>
      <c r="F4" s="1085"/>
      <c r="G4" s="1110"/>
      <c r="H4" s="1085"/>
      <c r="I4" s="1085"/>
      <c r="J4" s="1085"/>
      <c r="K4" s="1085"/>
      <c r="L4" s="1085"/>
      <c r="M4" s="95"/>
      <c r="N4" s="95"/>
    </row>
    <row r="5" spans="1:15" x14ac:dyDescent="0.25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06">
        <v>11</v>
      </c>
      <c r="L5" s="106">
        <v>12</v>
      </c>
      <c r="M5" s="95"/>
      <c r="N5" s="95"/>
    </row>
    <row r="6" spans="1:15" ht="15.75" x14ac:dyDescent="0.25">
      <c r="A6" s="1100" t="s">
        <v>22</v>
      </c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11"/>
      <c r="M6" s="96"/>
      <c r="N6" s="96"/>
    </row>
    <row r="7" spans="1:15" ht="15.75" x14ac:dyDescent="0.25">
      <c r="A7" s="1087" t="s">
        <v>25</v>
      </c>
      <c r="B7" s="1112"/>
      <c r="C7" s="1112"/>
      <c r="D7" s="1112"/>
      <c r="E7" s="1112"/>
      <c r="F7" s="1112"/>
      <c r="G7" s="1112"/>
      <c r="H7" s="1112"/>
      <c r="I7" s="1112"/>
      <c r="J7" s="1112"/>
      <c r="K7" s="1112"/>
      <c r="L7" s="1113"/>
      <c r="M7" s="96"/>
      <c r="N7" s="96"/>
    </row>
    <row r="8" spans="1:15" s="57" customFormat="1" ht="31.5" x14ac:dyDescent="0.25">
      <c r="A8" s="107">
        <v>1</v>
      </c>
      <c r="B8" s="7" t="s">
        <v>76</v>
      </c>
      <c r="C8" s="107" t="s">
        <v>566</v>
      </c>
      <c r="D8" s="88" t="s">
        <v>74</v>
      </c>
      <c r="E8" s="107">
        <v>1</v>
      </c>
      <c r="F8" s="107" t="s">
        <v>75</v>
      </c>
      <c r="G8" s="107" t="s">
        <v>567</v>
      </c>
      <c r="H8" s="107" t="s">
        <v>75</v>
      </c>
      <c r="I8" s="61">
        <v>88</v>
      </c>
      <c r="J8" s="61">
        <v>88</v>
      </c>
      <c r="K8" s="61">
        <f>I8-J8</f>
        <v>0</v>
      </c>
      <c r="L8" s="107" t="s">
        <v>75</v>
      </c>
      <c r="M8" s="1118" t="s">
        <v>977</v>
      </c>
      <c r="N8" s="1119"/>
    </row>
    <row r="9" spans="1:15" s="19" customFormat="1" x14ac:dyDescent="0.25">
      <c r="A9" s="58"/>
      <c r="B9" s="5" t="s">
        <v>24</v>
      </c>
      <c r="C9" s="18"/>
      <c r="D9" s="5"/>
      <c r="E9" s="5">
        <f>SUM(E8)</f>
        <v>1</v>
      </c>
      <c r="F9" s="18"/>
      <c r="G9" s="18"/>
      <c r="H9" s="18"/>
      <c r="I9" s="18">
        <f>SUM(I8)</f>
        <v>88</v>
      </c>
      <c r="J9" s="18">
        <f>SUM(J8)</f>
        <v>88</v>
      </c>
      <c r="K9" s="18">
        <f>SUM(K8)</f>
        <v>0</v>
      </c>
      <c r="L9" s="18"/>
      <c r="M9" s="97"/>
      <c r="N9" s="97"/>
    </row>
    <row r="10" spans="1:15" ht="15.75" x14ac:dyDescent="0.25">
      <c r="A10" s="1086" t="s">
        <v>29</v>
      </c>
      <c r="B10" s="1099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</row>
    <row r="11" spans="1:15" ht="15.75" x14ac:dyDescent="0.25">
      <c r="A11" s="1125" t="s">
        <v>938</v>
      </c>
      <c r="B11" s="1126"/>
      <c r="C11" s="1126"/>
      <c r="D11" s="1126"/>
      <c r="E11" s="1126"/>
      <c r="F11" s="1126"/>
      <c r="G11" s="1126"/>
      <c r="H11" s="1126"/>
      <c r="I11" s="1126"/>
      <c r="J11" s="1126"/>
      <c r="K11" s="1126"/>
      <c r="L11" s="1127"/>
    </row>
    <row r="12" spans="1:15" ht="63" x14ac:dyDescent="0.25">
      <c r="A12" s="107">
        <v>6</v>
      </c>
      <c r="B12" s="37" t="s">
        <v>655</v>
      </c>
      <c r="C12" s="100" t="s">
        <v>889</v>
      </c>
      <c r="D12" s="36" t="s">
        <v>74</v>
      </c>
      <c r="E12" s="114">
        <v>68.8</v>
      </c>
      <c r="F12" s="114" t="s">
        <v>812</v>
      </c>
      <c r="G12" s="114" t="s">
        <v>813</v>
      </c>
      <c r="H12" s="114" t="s">
        <v>888</v>
      </c>
      <c r="I12" s="68">
        <v>257.47000000000003</v>
      </c>
      <c r="J12" s="68">
        <f>I12</f>
        <v>257.47000000000003</v>
      </c>
      <c r="K12" s="68">
        <f>I12-J12</f>
        <v>0</v>
      </c>
      <c r="L12" s="114" t="s">
        <v>75</v>
      </c>
      <c r="O12" s="110"/>
    </row>
    <row r="13" spans="1:15" ht="15.75" x14ac:dyDescent="0.25">
      <c r="A13" s="8"/>
      <c r="B13" s="112" t="s">
        <v>24</v>
      </c>
      <c r="C13" s="21"/>
      <c r="D13" s="112"/>
      <c r="E13" s="112">
        <f>SUM(E11:E12)</f>
        <v>68.8</v>
      </c>
      <c r="F13" s="112"/>
      <c r="G13" s="112"/>
      <c r="H13" s="112"/>
      <c r="I13" s="128">
        <f>SUM(I12)</f>
        <v>257.47000000000003</v>
      </c>
      <c r="J13" s="130">
        <f>SUM(J12)</f>
        <v>257.47000000000003</v>
      </c>
      <c r="K13" s="130">
        <f>SUM(K12)</f>
        <v>0</v>
      </c>
      <c r="L13" s="112"/>
    </row>
    <row r="14" spans="1:15" ht="15.75" x14ac:dyDescent="0.25">
      <c r="A14" s="1087" t="s">
        <v>30</v>
      </c>
      <c r="B14" s="1112"/>
      <c r="C14" s="1112"/>
      <c r="D14" s="1112"/>
      <c r="E14" s="1112"/>
      <c r="F14" s="1112"/>
      <c r="G14" s="1112"/>
      <c r="H14" s="1112"/>
      <c r="I14" s="1112"/>
      <c r="J14" s="1112"/>
      <c r="K14" s="1112"/>
      <c r="L14" s="1113"/>
    </row>
    <row r="15" spans="1:15" ht="15.75" x14ac:dyDescent="0.25">
      <c r="A15" s="1093" t="s">
        <v>938</v>
      </c>
      <c r="B15" s="1094"/>
      <c r="C15" s="1094"/>
      <c r="D15" s="1094"/>
      <c r="E15" s="1094"/>
      <c r="F15" s="1094"/>
      <c r="G15" s="1094"/>
      <c r="H15" s="1094"/>
      <c r="I15" s="1094"/>
      <c r="J15" s="1094"/>
      <c r="K15" s="1094"/>
      <c r="L15" s="1095"/>
    </row>
    <row r="16" spans="1:15" ht="45.75" customHeight="1" x14ac:dyDescent="0.25">
      <c r="A16" s="107">
        <v>45</v>
      </c>
      <c r="B16" s="13" t="s">
        <v>140</v>
      </c>
      <c r="C16" s="107" t="s">
        <v>141</v>
      </c>
      <c r="D16" s="88" t="s">
        <v>74</v>
      </c>
      <c r="E16" s="20">
        <v>1530</v>
      </c>
      <c r="F16" s="107" t="s">
        <v>564</v>
      </c>
      <c r="G16" s="107" t="s">
        <v>142</v>
      </c>
      <c r="H16" s="107" t="s">
        <v>136</v>
      </c>
      <c r="I16" s="62">
        <f>6315.6-5350.1</f>
        <v>965.5</v>
      </c>
      <c r="J16" s="62"/>
      <c r="K16" s="62"/>
      <c r="L16" s="107" t="s">
        <v>75</v>
      </c>
      <c r="N16" s="1115" t="s">
        <v>978</v>
      </c>
      <c r="O16" s="1115"/>
    </row>
    <row r="17" spans="1:15" s="60" customFormat="1" ht="15.75" x14ac:dyDescent="0.2">
      <c r="A17" s="107"/>
      <c r="B17" s="112" t="s">
        <v>24</v>
      </c>
      <c r="C17" s="7"/>
      <c r="D17" s="112" t="s">
        <v>89</v>
      </c>
      <c r="E17" s="105">
        <f>SUM(E16:E16)</f>
        <v>1530</v>
      </c>
      <c r="F17" s="7"/>
      <c r="G17" s="7"/>
      <c r="H17" s="7"/>
      <c r="I17" s="63">
        <f>SUM(I16:I16)</f>
        <v>965.5</v>
      </c>
      <c r="J17" s="63">
        <f>SUM(J16:J16)</f>
        <v>0</v>
      </c>
      <c r="K17" s="63">
        <f>SUM(K16:K16)</f>
        <v>0</v>
      </c>
      <c r="L17" s="63">
        <f>SUM(L16:L16)</f>
        <v>0</v>
      </c>
      <c r="M17" s="98"/>
      <c r="N17" s="98"/>
      <c r="O17" s="87"/>
    </row>
    <row r="18" spans="1:15" s="60" customFormat="1" ht="15.75" x14ac:dyDescent="0.2">
      <c r="A18" s="1093" t="s">
        <v>939</v>
      </c>
      <c r="B18" s="1094"/>
      <c r="C18" s="1094"/>
      <c r="D18" s="1094"/>
      <c r="E18" s="1094"/>
      <c r="F18" s="1094"/>
      <c r="G18" s="1094"/>
      <c r="H18" s="1094"/>
      <c r="I18" s="1094"/>
      <c r="J18" s="1094"/>
      <c r="K18" s="1094"/>
      <c r="L18" s="1095"/>
      <c r="M18" s="98"/>
      <c r="N18" s="98"/>
      <c r="O18" s="87"/>
    </row>
    <row r="19" spans="1:15" s="60" customFormat="1" ht="63" x14ac:dyDescent="0.2">
      <c r="A19" s="107">
        <v>1</v>
      </c>
      <c r="B19" s="13" t="s">
        <v>979</v>
      </c>
      <c r="C19" s="107" t="s">
        <v>980</v>
      </c>
      <c r="D19" s="88" t="s">
        <v>74</v>
      </c>
      <c r="E19" s="20">
        <v>154.69999999999999</v>
      </c>
      <c r="F19" s="107" t="s">
        <v>981</v>
      </c>
      <c r="G19" s="29" t="s">
        <v>126</v>
      </c>
      <c r="H19" s="107" t="s">
        <v>136</v>
      </c>
      <c r="I19" s="20">
        <v>370.1</v>
      </c>
      <c r="J19" s="20">
        <v>257.7</v>
      </c>
      <c r="K19" s="20">
        <f>I19-J19</f>
        <v>112.40000000000003</v>
      </c>
      <c r="L19" s="107" t="s">
        <v>75</v>
      </c>
      <c r="M19" s="98"/>
      <c r="N19" s="98" t="s">
        <v>982</v>
      </c>
      <c r="O19" s="87"/>
    </row>
    <row r="20" spans="1:15" s="60" customFormat="1" ht="15.75" x14ac:dyDescent="0.2">
      <c r="A20" s="107"/>
      <c r="B20" s="112" t="s">
        <v>24</v>
      </c>
      <c r="C20" s="7"/>
      <c r="D20" s="112"/>
      <c r="E20" s="105"/>
      <c r="F20" s="7"/>
      <c r="G20" s="7"/>
      <c r="H20" s="7"/>
      <c r="I20" s="63">
        <f>I19</f>
        <v>370.1</v>
      </c>
      <c r="J20" s="63">
        <f>J19</f>
        <v>257.7</v>
      </c>
      <c r="K20" s="63">
        <f>K19</f>
        <v>112.40000000000003</v>
      </c>
      <c r="L20" s="63"/>
      <c r="M20" s="98"/>
      <c r="N20" s="98"/>
      <c r="O20" s="87"/>
    </row>
    <row r="21" spans="1:15" s="60" customFormat="1" ht="15.75" x14ac:dyDescent="0.2">
      <c r="A21" s="107"/>
      <c r="B21" s="112"/>
      <c r="C21" s="7"/>
      <c r="D21" s="112"/>
      <c r="E21" s="105"/>
      <c r="F21" s="7"/>
      <c r="G21" s="7"/>
      <c r="H21" s="132" t="s">
        <v>940</v>
      </c>
      <c r="I21" s="131">
        <f>I17-I20</f>
        <v>595.4</v>
      </c>
      <c r="J21" s="63"/>
      <c r="K21" s="63"/>
      <c r="L21" s="63"/>
      <c r="M21" s="98"/>
      <c r="N21" s="98"/>
      <c r="O21" s="87"/>
    </row>
    <row r="22" spans="1:15" ht="15.75" x14ac:dyDescent="0.25">
      <c r="A22" s="1117" t="s">
        <v>31</v>
      </c>
      <c r="B22" s="1117"/>
      <c r="C22" s="1117"/>
      <c r="D22" s="1117"/>
      <c r="E22" s="1117"/>
      <c r="F22" s="1117"/>
      <c r="G22" s="1117"/>
      <c r="H22" s="1117"/>
      <c r="I22" s="1117"/>
      <c r="J22" s="1117"/>
      <c r="K22" s="1117"/>
      <c r="L22" s="1117"/>
    </row>
    <row r="23" spans="1:15" ht="15.75" x14ac:dyDescent="0.25">
      <c r="A23" s="1087" t="s">
        <v>899</v>
      </c>
      <c r="B23" s="1112"/>
      <c r="C23" s="1112"/>
      <c r="D23" s="1112"/>
      <c r="E23" s="1112"/>
      <c r="F23" s="1112"/>
      <c r="G23" s="1112"/>
      <c r="H23" s="1112"/>
      <c r="I23" s="1112"/>
      <c r="J23" s="1112"/>
      <c r="K23" s="1112"/>
      <c r="L23" s="1113"/>
    </row>
    <row r="24" spans="1:15" ht="78.75" x14ac:dyDescent="0.25">
      <c r="A24" s="107">
        <v>1</v>
      </c>
      <c r="B24" s="13" t="s">
        <v>864</v>
      </c>
      <c r="C24" s="107" t="s">
        <v>865</v>
      </c>
      <c r="D24" s="88" t="s">
        <v>74</v>
      </c>
      <c r="E24" s="107">
        <v>2039.6</v>
      </c>
      <c r="F24" s="107" t="s">
        <v>845</v>
      </c>
      <c r="G24" s="107" t="s">
        <v>902</v>
      </c>
      <c r="H24" s="107" t="s">
        <v>901</v>
      </c>
      <c r="I24" s="90">
        <v>64273.622199999998</v>
      </c>
      <c r="J24" s="90">
        <v>4284.8652000000002</v>
      </c>
      <c r="K24" s="90">
        <f>I24-J24</f>
        <v>59988.756999999998</v>
      </c>
      <c r="L24" s="107" t="s">
        <v>75</v>
      </c>
      <c r="M24" s="1120" t="s">
        <v>984</v>
      </c>
      <c r="N24" s="1116"/>
      <c r="O24" s="1116"/>
    </row>
    <row r="25" spans="1:15" ht="47.25" x14ac:dyDescent="0.25">
      <c r="A25" s="107">
        <v>2</v>
      </c>
      <c r="B25" s="13" t="s">
        <v>866</v>
      </c>
      <c r="C25" s="107" t="s">
        <v>865</v>
      </c>
      <c r="D25" s="88" t="s">
        <v>74</v>
      </c>
      <c r="E25" s="107">
        <v>1251.7</v>
      </c>
      <c r="F25" s="107" t="s">
        <v>833</v>
      </c>
      <c r="G25" s="107" t="s">
        <v>902</v>
      </c>
      <c r="H25" s="107" t="s">
        <v>901</v>
      </c>
      <c r="I25" s="90">
        <v>76995.618289999999</v>
      </c>
      <c r="J25" s="90">
        <v>12832.4748</v>
      </c>
      <c r="K25" s="90">
        <f>I25-J25</f>
        <v>64163.143490000002</v>
      </c>
      <c r="L25" s="107" t="s">
        <v>75</v>
      </c>
      <c r="M25" s="1120"/>
      <c r="N25" s="1116"/>
      <c r="O25" s="1116"/>
    </row>
    <row r="26" spans="1:15" s="57" customFormat="1" ht="63" x14ac:dyDescent="0.25">
      <c r="A26" s="107">
        <v>3</v>
      </c>
      <c r="B26" s="107" t="s">
        <v>900</v>
      </c>
      <c r="C26" s="107" t="s">
        <v>904</v>
      </c>
      <c r="D26" s="107" t="s">
        <v>89</v>
      </c>
      <c r="E26" s="107">
        <v>459.9</v>
      </c>
      <c r="F26" s="107" t="s">
        <v>834</v>
      </c>
      <c r="G26" s="107" t="s">
        <v>902</v>
      </c>
      <c r="H26" s="107" t="s">
        <v>901</v>
      </c>
      <c r="I26" s="90">
        <v>22131.62311</v>
      </c>
      <c r="J26" s="90">
        <v>2336.09256</v>
      </c>
      <c r="K26" s="90">
        <v>19795.53</v>
      </c>
      <c r="L26" s="107" t="s">
        <v>75</v>
      </c>
      <c r="M26" s="1120"/>
      <c r="N26" s="101"/>
    </row>
    <row r="27" spans="1:15" s="19" customFormat="1" ht="15.75" x14ac:dyDescent="0.25">
      <c r="A27" s="112"/>
      <c r="B27" s="112" t="s">
        <v>24</v>
      </c>
      <c r="C27" s="112"/>
      <c r="D27" s="112"/>
      <c r="E27" s="112">
        <f>SUM(E24:E26)</f>
        <v>3751.2000000000003</v>
      </c>
      <c r="F27" s="112"/>
      <c r="G27" s="112"/>
      <c r="H27" s="112"/>
      <c r="I27" s="129">
        <f>SUM(I24:I26)</f>
        <v>163400.86359999998</v>
      </c>
      <c r="J27" s="64">
        <f>SUM(J24:J26)</f>
        <v>19453.432560000001</v>
      </c>
      <c r="K27" s="64">
        <f>SUM(K24:K26)</f>
        <v>143947.43049</v>
      </c>
      <c r="L27" s="112"/>
      <c r="M27" s="91"/>
      <c r="N27" s="91"/>
    </row>
    <row r="28" spans="1:15" ht="15.75" x14ac:dyDescent="0.25">
      <c r="A28" s="1087" t="s">
        <v>104</v>
      </c>
      <c r="B28" s="1112"/>
      <c r="C28" s="1112"/>
      <c r="D28" s="1112"/>
      <c r="E28" s="1112"/>
      <c r="F28" s="1112"/>
      <c r="G28" s="1112"/>
      <c r="H28" s="1112"/>
      <c r="I28" s="1112"/>
      <c r="J28" s="1112"/>
      <c r="K28" s="1112"/>
      <c r="L28" s="1113"/>
    </row>
    <row r="29" spans="1:15" ht="63" x14ac:dyDescent="0.25">
      <c r="A29" s="107">
        <v>1</v>
      </c>
      <c r="B29" s="7" t="s">
        <v>403</v>
      </c>
      <c r="C29" s="107" t="s">
        <v>437</v>
      </c>
      <c r="D29" s="107" t="s">
        <v>89</v>
      </c>
      <c r="E29" s="107">
        <v>183</v>
      </c>
      <c r="F29" s="107" t="s">
        <v>404</v>
      </c>
      <c r="G29" s="90"/>
      <c r="H29" s="90" t="s">
        <v>729</v>
      </c>
      <c r="I29" s="90">
        <v>5197</v>
      </c>
      <c r="J29" s="90">
        <v>0</v>
      </c>
      <c r="K29" s="90">
        <f>I29-J29</f>
        <v>5197</v>
      </c>
      <c r="L29" s="107" t="s">
        <v>75</v>
      </c>
      <c r="M29" s="38" t="s">
        <v>984</v>
      </c>
    </row>
    <row r="30" spans="1:15" s="19" customFormat="1" ht="15.75" x14ac:dyDescent="0.25">
      <c r="A30" s="112"/>
      <c r="B30" s="112" t="s">
        <v>24</v>
      </c>
      <c r="C30" s="112"/>
      <c r="D30" s="112"/>
      <c r="E30" s="112">
        <f>E29</f>
        <v>183</v>
      </c>
      <c r="F30" s="112"/>
      <c r="G30" s="112"/>
      <c r="H30" s="112"/>
      <c r="I30" s="133">
        <f>I29</f>
        <v>5197</v>
      </c>
      <c r="J30" s="64">
        <f>J29</f>
        <v>0</v>
      </c>
      <c r="K30" s="64">
        <f>K29</f>
        <v>5197</v>
      </c>
      <c r="L30" s="112"/>
      <c r="M30" s="91"/>
      <c r="N30" s="91"/>
    </row>
    <row r="31" spans="1:15" ht="15.75" x14ac:dyDescent="0.25">
      <c r="A31" s="1100" t="s">
        <v>36</v>
      </c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11"/>
    </row>
    <row r="32" spans="1:15" ht="15.75" x14ac:dyDescent="0.25">
      <c r="A32" s="1087" t="s">
        <v>37</v>
      </c>
      <c r="B32" s="1112"/>
      <c r="C32" s="1112"/>
      <c r="D32" s="1112"/>
      <c r="E32" s="1112"/>
      <c r="F32" s="1112"/>
      <c r="G32" s="1112"/>
      <c r="H32" s="1112"/>
      <c r="I32" s="1112"/>
      <c r="J32" s="1112"/>
      <c r="K32" s="1112"/>
      <c r="L32" s="1113"/>
    </row>
    <row r="33" spans="1:16" ht="47.25" x14ac:dyDescent="0.25">
      <c r="A33" s="107">
        <v>39</v>
      </c>
      <c r="B33" s="26" t="s">
        <v>520</v>
      </c>
      <c r="C33" s="24" t="s">
        <v>93</v>
      </c>
      <c r="D33" s="24" t="s">
        <v>94</v>
      </c>
      <c r="E33" s="40"/>
      <c r="F33" s="24"/>
      <c r="G33" s="25" t="s">
        <v>521</v>
      </c>
      <c r="H33" s="24" t="s">
        <v>92</v>
      </c>
      <c r="I33" s="65">
        <v>134.6</v>
      </c>
      <c r="J33" s="66">
        <v>1.5</v>
      </c>
      <c r="K33" s="90">
        <f>I33-J33</f>
        <v>133.1</v>
      </c>
      <c r="L33" s="107" t="s">
        <v>75</v>
      </c>
      <c r="M33" s="38" t="s">
        <v>983</v>
      </c>
    </row>
    <row r="34" spans="1:16" s="19" customFormat="1" ht="15.75" x14ac:dyDescent="0.25">
      <c r="A34" s="113"/>
      <c r="B34" s="112" t="s">
        <v>24</v>
      </c>
      <c r="C34" s="21"/>
      <c r="D34" s="112" t="s">
        <v>89</v>
      </c>
      <c r="E34" s="21"/>
      <c r="F34" s="21"/>
      <c r="G34" s="21"/>
      <c r="H34" s="21"/>
      <c r="I34" s="133">
        <f>SUM(I33:I33)</f>
        <v>134.6</v>
      </c>
      <c r="J34" s="64">
        <f>SUM(J33:J33)</f>
        <v>1.5</v>
      </c>
      <c r="K34" s="64">
        <f>SUM(K33:K33)</f>
        <v>133.1</v>
      </c>
      <c r="L34" s="21"/>
      <c r="M34" s="91"/>
      <c r="N34" s="91"/>
    </row>
    <row r="35" spans="1:16" ht="15.75" x14ac:dyDescent="0.25">
      <c r="A35" s="1121" t="s">
        <v>38</v>
      </c>
      <c r="B35" s="1121"/>
      <c r="C35" s="1121"/>
      <c r="D35" s="1121"/>
      <c r="E35" s="1121"/>
      <c r="F35" s="1121"/>
      <c r="G35" s="1121"/>
      <c r="H35" s="1121"/>
      <c r="I35" s="1121"/>
      <c r="J35" s="1121"/>
      <c r="K35" s="1121"/>
      <c r="L35" s="1121"/>
    </row>
    <row r="36" spans="1:16" ht="63" x14ac:dyDescent="0.25">
      <c r="A36" s="107">
        <v>16</v>
      </c>
      <c r="B36" s="13" t="s">
        <v>102</v>
      </c>
      <c r="C36" s="14" t="s">
        <v>90</v>
      </c>
      <c r="D36" s="107" t="s">
        <v>98</v>
      </c>
      <c r="E36" s="107">
        <v>2</v>
      </c>
      <c r="F36" s="107" t="s">
        <v>95</v>
      </c>
      <c r="G36" s="107" t="s">
        <v>580</v>
      </c>
      <c r="H36" s="107" t="s">
        <v>97</v>
      </c>
      <c r="I36" s="90">
        <v>130.80000000000001</v>
      </c>
      <c r="J36" s="90">
        <f>I36</f>
        <v>130.80000000000001</v>
      </c>
      <c r="K36" s="90">
        <f t="shared" ref="K36:K42" si="0">I36-J36</f>
        <v>0</v>
      </c>
      <c r="L36" s="107" t="s">
        <v>75</v>
      </c>
    </row>
    <row r="37" spans="1:16" ht="47.25" x14ac:dyDescent="0.25">
      <c r="A37" s="107">
        <v>25</v>
      </c>
      <c r="B37" s="13" t="s">
        <v>513</v>
      </c>
      <c r="C37" s="14" t="s">
        <v>100</v>
      </c>
      <c r="D37" s="107" t="s">
        <v>98</v>
      </c>
      <c r="E37" s="107">
        <v>1</v>
      </c>
      <c r="F37" s="107"/>
      <c r="G37" s="107" t="s">
        <v>580</v>
      </c>
      <c r="H37" s="107"/>
      <c r="I37" s="90">
        <v>100.1</v>
      </c>
      <c r="J37" s="90">
        <v>100</v>
      </c>
      <c r="K37" s="90">
        <f t="shared" si="0"/>
        <v>9.9999999999994316E-2</v>
      </c>
      <c r="L37" s="107" t="s">
        <v>75</v>
      </c>
    </row>
    <row r="38" spans="1:16" ht="47.25" x14ac:dyDescent="0.25">
      <c r="A38" s="107">
        <v>26</v>
      </c>
      <c r="B38" s="13" t="s">
        <v>514</v>
      </c>
      <c r="C38" s="14" t="s">
        <v>100</v>
      </c>
      <c r="D38" s="107" t="s">
        <v>98</v>
      </c>
      <c r="E38" s="107">
        <v>1</v>
      </c>
      <c r="F38" s="107"/>
      <c r="G38" s="107" t="s">
        <v>580</v>
      </c>
      <c r="H38" s="107"/>
      <c r="I38" s="90">
        <v>46</v>
      </c>
      <c r="J38" s="90">
        <v>46</v>
      </c>
      <c r="K38" s="90">
        <f t="shared" si="0"/>
        <v>0</v>
      </c>
      <c r="L38" s="107" t="s">
        <v>75</v>
      </c>
    </row>
    <row r="39" spans="1:16" ht="63" x14ac:dyDescent="0.25">
      <c r="A39" s="107">
        <v>60</v>
      </c>
      <c r="B39" s="13" t="s">
        <v>581</v>
      </c>
      <c r="C39" s="107"/>
      <c r="D39" s="107" t="s">
        <v>98</v>
      </c>
      <c r="E39" s="107">
        <v>1</v>
      </c>
      <c r="F39" s="107" t="s">
        <v>95</v>
      </c>
      <c r="G39" s="107" t="s">
        <v>580</v>
      </c>
      <c r="H39" s="107" t="s">
        <v>97</v>
      </c>
      <c r="I39" s="90">
        <v>210</v>
      </c>
      <c r="J39" s="90">
        <v>14</v>
      </c>
      <c r="K39" s="90">
        <f t="shared" si="0"/>
        <v>196</v>
      </c>
      <c r="L39" s="107" t="s">
        <v>75</v>
      </c>
      <c r="M39" s="38" t="s">
        <v>985</v>
      </c>
      <c r="O39" s="3"/>
    </row>
    <row r="40" spans="1:16" ht="63" x14ac:dyDescent="0.25">
      <c r="A40" s="107">
        <v>61</v>
      </c>
      <c r="B40" s="13" t="s">
        <v>582</v>
      </c>
      <c r="C40" s="107"/>
      <c r="D40" s="107" t="s">
        <v>98</v>
      </c>
      <c r="E40" s="107">
        <v>1</v>
      </c>
      <c r="F40" s="107" t="s">
        <v>95</v>
      </c>
      <c r="G40" s="107" t="s">
        <v>580</v>
      </c>
      <c r="H40" s="107" t="s">
        <v>97</v>
      </c>
      <c r="I40" s="90">
        <v>300</v>
      </c>
      <c r="J40" s="90">
        <v>123.333</v>
      </c>
      <c r="K40" s="90">
        <f t="shared" si="0"/>
        <v>176.667</v>
      </c>
      <c r="L40" s="107" t="s">
        <v>75</v>
      </c>
      <c r="O40" s="3"/>
    </row>
    <row r="41" spans="1:16" ht="63" x14ac:dyDescent="0.25">
      <c r="A41" s="107">
        <v>62</v>
      </c>
      <c r="B41" s="13" t="s">
        <v>609</v>
      </c>
      <c r="C41" s="107"/>
      <c r="D41" s="107" t="s">
        <v>98</v>
      </c>
      <c r="E41" s="107">
        <v>1</v>
      </c>
      <c r="F41" s="107" t="s">
        <v>95</v>
      </c>
      <c r="G41" s="107" t="s">
        <v>580</v>
      </c>
      <c r="H41" s="107" t="s">
        <v>97</v>
      </c>
      <c r="I41" s="90">
        <v>1287.5899999999999</v>
      </c>
      <c r="J41" s="90">
        <v>600.875</v>
      </c>
      <c r="K41" s="90">
        <f t="shared" si="0"/>
        <v>686.71499999999992</v>
      </c>
      <c r="L41" s="107" t="s">
        <v>75</v>
      </c>
    </row>
    <row r="42" spans="1:16" ht="63" x14ac:dyDescent="0.25">
      <c r="A42" s="107">
        <v>63</v>
      </c>
      <c r="B42" s="13" t="s">
        <v>610</v>
      </c>
      <c r="C42" s="107"/>
      <c r="D42" s="107" t="s">
        <v>98</v>
      </c>
      <c r="E42" s="107">
        <v>1</v>
      </c>
      <c r="F42" s="107" t="s">
        <v>95</v>
      </c>
      <c r="G42" s="107" t="s">
        <v>580</v>
      </c>
      <c r="H42" s="107" t="s">
        <v>97</v>
      </c>
      <c r="I42" s="90">
        <v>1452.827</v>
      </c>
      <c r="J42" s="90">
        <v>677.98599999999999</v>
      </c>
      <c r="K42" s="90">
        <f t="shared" si="0"/>
        <v>774.84100000000001</v>
      </c>
      <c r="L42" s="107" t="s">
        <v>75</v>
      </c>
    </row>
    <row r="43" spans="1:16" s="19" customFormat="1" ht="15.75" x14ac:dyDescent="0.25">
      <c r="A43" s="112"/>
      <c r="B43" s="112" t="s">
        <v>24</v>
      </c>
      <c r="C43" s="112"/>
      <c r="D43" s="112"/>
      <c r="E43" s="112"/>
      <c r="F43" s="112"/>
      <c r="G43" s="112"/>
      <c r="H43" s="112"/>
      <c r="I43" s="133">
        <f>SUM(I36:I42)</f>
        <v>3527.317</v>
      </c>
      <c r="J43" s="64">
        <f>SUM(J36:J42)</f>
        <v>1692.9940000000001</v>
      </c>
      <c r="K43" s="64">
        <f>SUM(K36:K42)</f>
        <v>1834.3229999999999</v>
      </c>
      <c r="L43" s="112"/>
      <c r="M43" s="91"/>
      <c r="N43" s="91"/>
    </row>
    <row r="44" spans="1:16" ht="15.75" x14ac:dyDescent="0.25">
      <c r="A44" s="1087" t="s">
        <v>39</v>
      </c>
      <c r="B44" s="1112"/>
      <c r="C44" s="1122"/>
      <c r="D44" s="1122"/>
      <c r="E44" s="1122"/>
      <c r="F44" s="1122"/>
      <c r="G44" s="1122"/>
      <c r="H44" s="1112"/>
      <c r="I44" s="1112"/>
      <c r="J44" s="1112"/>
      <c r="K44" s="1112"/>
      <c r="L44" s="1113"/>
    </row>
    <row r="45" spans="1:16" ht="15.75" x14ac:dyDescent="0.25">
      <c r="A45" s="1093" t="s">
        <v>938</v>
      </c>
      <c r="B45" s="1094"/>
      <c r="C45" s="1094"/>
      <c r="D45" s="1094"/>
      <c r="E45" s="1094"/>
      <c r="F45" s="1094"/>
      <c r="G45" s="1094"/>
      <c r="H45" s="1094"/>
      <c r="I45" s="1094"/>
      <c r="J45" s="1094"/>
      <c r="K45" s="1094"/>
      <c r="L45" s="1095"/>
    </row>
    <row r="46" spans="1:16" ht="63" x14ac:dyDescent="0.25">
      <c r="A46" s="107">
        <v>17</v>
      </c>
      <c r="B46" s="37" t="s">
        <v>986</v>
      </c>
      <c r="C46" s="114" t="s">
        <v>90</v>
      </c>
      <c r="D46" s="114" t="s">
        <v>74</v>
      </c>
      <c r="E46" s="114"/>
      <c r="F46" s="107" t="s">
        <v>95</v>
      </c>
      <c r="G46" s="107" t="s">
        <v>580</v>
      </c>
      <c r="H46" s="107" t="s">
        <v>97</v>
      </c>
      <c r="I46" s="68">
        <v>455.4</v>
      </c>
      <c r="J46" s="68">
        <v>32</v>
      </c>
      <c r="K46" s="90">
        <f>I46-J46</f>
        <v>423.4</v>
      </c>
      <c r="L46" s="107" t="s">
        <v>75</v>
      </c>
      <c r="M46" s="1114" t="s">
        <v>987</v>
      </c>
      <c r="N46" s="1115"/>
      <c r="O46" s="1115"/>
      <c r="P46" s="1115"/>
    </row>
    <row r="47" spans="1:16" ht="15.75" x14ac:dyDescent="0.25">
      <c r="A47" s="107"/>
      <c r="B47" s="112" t="s">
        <v>24</v>
      </c>
      <c r="C47" s="107"/>
      <c r="D47" s="112" t="s">
        <v>74</v>
      </c>
      <c r="E47" s="112">
        <f>SUM(E46:E46)</f>
        <v>0</v>
      </c>
      <c r="F47" s="107"/>
      <c r="G47" s="107"/>
      <c r="H47" s="107"/>
      <c r="I47" s="133">
        <f>SUM(I46:I46)</f>
        <v>455.4</v>
      </c>
      <c r="J47" s="64">
        <f>SUM(J46:J46)</f>
        <v>32</v>
      </c>
      <c r="K47" s="64">
        <f>SUM(K46:K46)</f>
        <v>423.4</v>
      </c>
      <c r="L47" s="107"/>
      <c r="N47"/>
    </row>
    <row r="48" spans="1:16" x14ac:dyDescent="0.25">
      <c r="A48" s="1123"/>
      <c r="B48" s="1123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N48"/>
    </row>
    <row r="49" spans="1:14" x14ac:dyDescent="0.25">
      <c r="A49" s="53"/>
      <c r="B49" s="27"/>
      <c r="C49" s="27"/>
      <c r="D49" s="111"/>
      <c r="E49" s="27"/>
      <c r="F49" s="27"/>
      <c r="G49" s="27"/>
      <c r="H49" s="27"/>
      <c r="I49" s="27"/>
      <c r="J49" s="27"/>
      <c r="K49" s="27"/>
      <c r="L49" s="27"/>
      <c r="N49"/>
    </row>
    <row r="50" spans="1:14" x14ac:dyDescent="0.25">
      <c r="A50" s="1124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N50"/>
    </row>
    <row r="51" spans="1:14" x14ac:dyDescent="0.25">
      <c r="A51" s="111"/>
      <c r="B51" s="27"/>
      <c r="C51" s="27"/>
      <c r="D51" s="111"/>
      <c r="E51" s="27"/>
      <c r="F51" s="27"/>
      <c r="G51" s="27"/>
      <c r="H51" s="27"/>
      <c r="I51" s="27"/>
      <c r="J51" s="27"/>
      <c r="K51" s="27"/>
      <c r="L51" s="27"/>
      <c r="N51"/>
    </row>
    <row r="52" spans="1:14" x14ac:dyDescent="0.25">
      <c r="A52" s="111"/>
      <c r="B52" s="27"/>
      <c r="C52" s="27"/>
      <c r="D52" s="111"/>
      <c r="E52" s="27"/>
      <c r="F52" s="27"/>
      <c r="G52" s="27"/>
      <c r="H52" s="27"/>
      <c r="I52" s="27"/>
      <c r="J52" s="27"/>
      <c r="K52" s="27"/>
      <c r="L52" s="27"/>
      <c r="N52"/>
    </row>
    <row r="53" spans="1:14" x14ac:dyDescent="0.25">
      <c r="A53" s="111"/>
      <c r="B53" s="27"/>
      <c r="C53" s="27"/>
      <c r="D53" s="111"/>
      <c r="E53" s="27"/>
      <c r="F53" s="27"/>
      <c r="G53" s="27"/>
      <c r="H53" s="27"/>
      <c r="I53" s="27"/>
      <c r="J53" s="27"/>
      <c r="K53" s="27"/>
      <c r="L53" s="27"/>
      <c r="N53"/>
    </row>
    <row r="54" spans="1:14" x14ac:dyDescent="0.25">
      <c r="A54" s="54"/>
      <c r="B54" s="28"/>
      <c r="C54" s="28"/>
      <c r="D54" s="73"/>
      <c r="E54" s="28"/>
      <c r="F54" s="28"/>
      <c r="G54" s="28"/>
      <c r="H54" s="28"/>
      <c r="I54" s="28"/>
      <c r="J54" s="28"/>
      <c r="K54" s="28"/>
      <c r="L54" s="28"/>
      <c r="N54"/>
    </row>
    <row r="55" spans="1:14" x14ac:dyDescent="0.25">
      <c r="A55" s="55"/>
      <c r="B55" s="1"/>
      <c r="C55" s="1"/>
      <c r="D55" s="74"/>
      <c r="E55" s="1"/>
      <c r="F55" s="1"/>
      <c r="G55" s="1"/>
      <c r="H55" s="1"/>
      <c r="I55" s="1"/>
      <c r="J55" s="1"/>
      <c r="K55" s="1"/>
      <c r="L55" s="1"/>
      <c r="N55"/>
    </row>
    <row r="56" spans="1:14" x14ac:dyDescent="0.25">
      <c r="A56" s="55"/>
      <c r="B56" s="1"/>
      <c r="C56" s="1"/>
      <c r="D56" s="74"/>
      <c r="E56" s="1"/>
      <c r="F56" s="1"/>
      <c r="G56" s="1"/>
      <c r="H56" s="1"/>
      <c r="I56" s="1"/>
      <c r="J56" s="1"/>
      <c r="K56" s="1"/>
      <c r="L56" s="1"/>
      <c r="N56"/>
    </row>
    <row r="57" spans="1:14" x14ac:dyDescent="0.25">
      <c r="A57" s="55"/>
      <c r="B57" s="1"/>
      <c r="C57" s="1"/>
      <c r="D57" s="74"/>
      <c r="E57" s="1"/>
      <c r="F57" s="1"/>
      <c r="G57" s="1"/>
      <c r="H57" s="1"/>
      <c r="I57" s="1"/>
      <c r="J57" s="1"/>
      <c r="K57" s="1"/>
      <c r="L57" s="1"/>
      <c r="N57"/>
    </row>
    <row r="58" spans="1:14" x14ac:dyDescent="0.25">
      <c r="A58" s="55"/>
      <c r="B58" s="1"/>
      <c r="C58" s="1"/>
      <c r="D58" s="74"/>
      <c r="E58" s="1"/>
      <c r="F58" s="1"/>
      <c r="G58" s="1"/>
      <c r="H58" s="1"/>
      <c r="I58" s="1"/>
      <c r="J58" s="1"/>
      <c r="K58" s="1"/>
      <c r="L58" s="1"/>
      <c r="N58"/>
    </row>
    <row r="59" spans="1:14" x14ac:dyDescent="0.25">
      <c r="A59" s="55"/>
      <c r="B59" s="1"/>
      <c r="C59" s="1"/>
      <c r="D59" s="74"/>
      <c r="E59" s="1"/>
      <c r="F59" s="1"/>
      <c r="G59" s="1"/>
      <c r="H59" s="1"/>
      <c r="I59" s="1"/>
      <c r="J59" s="1"/>
      <c r="K59" s="1"/>
      <c r="L59" s="1"/>
      <c r="N59"/>
    </row>
    <row r="60" spans="1:14" x14ac:dyDescent="0.25">
      <c r="A60" s="55"/>
      <c r="B60" s="1"/>
      <c r="C60" s="1"/>
      <c r="D60" s="74"/>
      <c r="E60" s="1"/>
      <c r="F60" s="1"/>
      <c r="G60" s="1"/>
      <c r="H60" s="1"/>
      <c r="I60" s="1"/>
      <c r="J60" s="1"/>
      <c r="K60" s="1"/>
      <c r="L60" s="1"/>
      <c r="N60"/>
    </row>
    <row r="61" spans="1:14" x14ac:dyDescent="0.25">
      <c r="A61" s="55"/>
      <c r="B61" s="1"/>
      <c r="C61" s="1"/>
      <c r="D61" s="74"/>
      <c r="E61" s="1"/>
      <c r="F61" s="1"/>
      <c r="G61" s="1"/>
      <c r="H61" s="1"/>
      <c r="I61" s="1"/>
      <c r="J61" s="1"/>
      <c r="K61" s="1"/>
      <c r="L61" s="1"/>
      <c r="N61"/>
    </row>
    <row r="62" spans="1:14" x14ac:dyDescent="0.25">
      <c r="A62" s="55"/>
      <c r="B62" s="1"/>
      <c r="C62" s="1"/>
      <c r="D62" s="74"/>
      <c r="E62" s="1"/>
      <c r="F62" s="1"/>
      <c r="G62" s="1"/>
      <c r="H62" s="1"/>
      <c r="I62" s="1"/>
      <c r="J62" s="1"/>
      <c r="K62" s="1"/>
      <c r="L62" s="1"/>
      <c r="N62"/>
    </row>
    <row r="63" spans="1:14" x14ac:dyDescent="0.25">
      <c r="A63" s="55"/>
      <c r="B63" s="1"/>
      <c r="C63" s="1"/>
      <c r="D63" s="74"/>
      <c r="E63" s="1"/>
      <c r="F63" s="1"/>
      <c r="G63" s="1"/>
      <c r="H63" s="1"/>
      <c r="I63" s="1"/>
      <c r="J63" s="1"/>
      <c r="K63" s="1"/>
      <c r="L63" s="1"/>
      <c r="N63"/>
    </row>
    <row r="64" spans="1:14" x14ac:dyDescent="0.25">
      <c r="A64" s="55"/>
      <c r="B64" s="1"/>
      <c r="C64" s="1"/>
      <c r="D64" s="74"/>
      <c r="E64" s="1"/>
      <c r="F64" s="1"/>
      <c r="G64" s="1"/>
      <c r="H64" s="1"/>
      <c r="I64" s="1"/>
      <c r="J64" s="1"/>
      <c r="K64" s="1"/>
      <c r="L64" s="1"/>
      <c r="N64"/>
    </row>
    <row r="65" spans="1:14" x14ac:dyDescent="0.25">
      <c r="A65" s="55"/>
      <c r="B65" s="1"/>
      <c r="C65" s="1"/>
      <c r="D65" s="74"/>
      <c r="E65" s="1"/>
      <c r="F65" s="1"/>
      <c r="G65" s="1"/>
      <c r="H65" s="1"/>
      <c r="I65" s="1"/>
      <c r="J65" s="1"/>
      <c r="K65" s="1"/>
      <c r="L65" s="1"/>
      <c r="N65"/>
    </row>
    <row r="66" spans="1:14" x14ac:dyDescent="0.25">
      <c r="A66" s="55"/>
      <c r="B66" s="1"/>
      <c r="C66" s="1"/>
      <c r="D66" s="74"/>
      <c r="E66" s="1"/>
      <c r="F66" s="1"/>
      <c r="G66" s="1"/>
      <c r="H66" s="1"/>
      <c r="I66" s="1"/>
      <c r="J66" s="1"/>
      <c r="K66" s="1"/>
      <c r="L66" s="1"/>
      <c r="N66"/>
    </row>
    <row r="67" spans="1:14" x14ac:dyDescent="0.25">
      <c r="A67" s="55"/>
      <c r="B67" s="1"/>
      <c r="C67" s="1"/>
      <c r="D67" s="74"/>
      <c r="E67" s="1"/>
      <c r="F67" s="1"/>
      <c r="G67" s="1"/>
      <c r="H67" s="1"/>
      <c r="I67" s="1"/>
      <c r="J67" s="1"/>
      <c r="K67" s="1"/>
      <c r="L67" s="1"/>
      <c r="N67"/>
    </row>
    <row r="68" spans="1:14" x14ac:dyDescent="0.25">
      <c r="A68" s="55"/>
      <c r="B68" s="1"/>
      <c r="C68" s="1"/>
      <c r="D68" s="74"/>
      <c r="E68" s="1"/>
      <c r="F68" s="1"/>
      <c r="G68" s="1"/>
      <c r="H68" s="1"/>
      <c r="I68" s="1"/>
      <c r="J68" s="1"/>
      <c r="K68" s="1"/>
      <c r="L68" s="1"/>
      <c r="N68"/>
    </row>
    <row r="69" spans="1:14" x14ac:dyDescent="0.25">
      <c r="A69" s="55"/>
      <c r="B69" s="1"/>
      <c r="C69" s="1"/>
      <c r="D69" s="74"/>
      <c r="E69" s="1"/>
      <c r="F69" s="1"/>
      <c r="G69" s="1"/>
      <c r="H69" s="1"/>
      <c r="I69" s="1"/>
      <c r="J69" s="1"/>
      <c r="K69" s="1"/>
      <c r="L69" s="1"/>
      <c r="N69"/>
    </row>
    <row r="70" spans="1:14" x14ac:dyDescent="0.25">
      <c r="A70" s="55"/>
      <c r="B70" s="1"/>
      <c r="C70" s="1"/>
      <c r="D70" s="74"/>
      <c r="E70" s="1"/>
      <c r="F70" s="1"/>
      <c r="G70" s="1"/>
      <c r="H70" s="1"/>
      <c r="I70" s="1"/>
      <c r="J70" s="1"/>
      <c r="K70" s="1"/>
      <c r="L70" s="1"/>
      <c r="N70"/>
    </row>
    <row r="71" spans="1:14" x14ac:dyDescent="0.25">
      <c r="A71" s="55"/>
      <c r="B71" s="1"/>
      <c r="C71" s="1"/>
      <c r="D71" s="74"/>
      <c r="E71" s="1"/>
      <c r="F71" s="1"/>
      <c r="G71" s="1"/>
      <c r="H71" s="1"/>
      <c r="I71" s="1"/>
      <c r="J71" s="1"/>
      <c r="K71" s="1"/>
      <c r="L71" s="1"/>
      <c r="N71"/>
    </row>
    <row r="72" spans="1:14" x14ac:dyDescent="0.25">
      <c r="A72" s="55"/>
      <c r="B72" s="1"/>
      <c r="C72" s="1"/>
      <c r="D72" s="74"/>
      <c r="E72" s="1"/>
      <c r="F72" s="1"/>
      <c r="G72" s="1"/>
      <c r="H72" s="1"/>
      <c r="I72" s="1"/>
      <c r="J72" s="1"/>
      <c r="K72" s="1"/>
      <c r="L72" s="1"/>
      <c r="N72"/>
    </row>
    <row r="73" spans="1:14" x14ac:dyDescent="0.25">
      <c r="A73" s="55"/>
      <c r="B73" s="1"/>
      <c r="C73" s="1"/>
      <c r="D73" s="74"/>
      <c r="E73" s="1"/>
      <c r="F73" s="1"/>
      <c r="G73" s="1"/>
      <c r="H73" s="1"/>
      <c r="I73" s="1"/>
      <c r="J73" s="1"/>
      <c r="K73" s="1"/>
      <c r="L73" s="1"/>
      <c r="N73"/>
    </row>
    <row r="74" spans="1:14" x14ac:dyDescent="0.25">
      <c r="A74" s="55"/>
      <c r="B74" s="1"/>
      <c r="C74" s="1"/>
      <c r="D74" s="74"/>
      <c r="E74" s="1"/>
      <c r="F74" s="1"/>
      <c r="G74" s="1"/>
      <c r="H74" s="1"/>
      <c r="I74" s="1"/>
      <c r="J74" s="1"/>
      <c r="K74" s="1"/>
      <c r="L74" s="1"/>
      <c r="N74"/>
    </row>
    <row r="75" spans="1:14" x14ac:dyDescent="0.25">
      <c r="A75" s="55"/>
      <c r="B75" s="1"/>
      <c r="C75" s="1"/>
      <c r="D75" s="74"/>
      <c r="E75" s="1"/>
      <c r="F75" s="1"/>
      <c r="G75" s="1"/>
      <c r="H75" s="1"/>
      <c r="I75" s="1"/>
      <c r="J75" s="1"/>
      <c r="K75" s="1"/>
      <c r="L75" s="1"/>
      <c r="N75"/>
    </row>
    <row r="76" spans="1:14" x14ac:dyDescent="0.25">
      <c r="A76" s="55"/>
      <c r="B76" s="1"/>
      <c r="C76" s="1"/>
      <c r="D76" s="74"/>
      <c r="E76" s="1"/>
      <c r="F76" s="1"/>
      <c r="G76" s="1"/>
      <c r="H76" s="1"/>
      <c r="I76" s="1"/>
      <c r="J76" s="1"/>
      <c r="K76" s="1"/>
      <c r="L76" s="1"/>
      <c r="N76"/>
    </row>
    <row r="77" spans="1:14" x14ac:dyDescent="0.25">
      <c r="A77" s="55"/>
      <c r="B77" s="1"/>
      <c r="C77" s="1"/>
      <c r="D77" s="74"/>
      <c r="E77" s="1"/>
      <c r="F77" s="1"/>
      <c r="G77" s="1"/>
      <c r="H77" s="1"/>
      <c r="I77" s="1"/>
      <c r="J77" s="1"/>
      <c r="K77" s="1"/>
      <c r="L77" s="1"/>
      <c r="N77"/>
    </row>
    <row r="78" spans="1:14" x14ac:dyDescent="0.25">
      <c r="A78" s="55"/>
      <c r="B78" s="1"/>
      <c r="C78" s="1"/>
      <c r="D78" s="74"/>
      <c r="E78" s="1"/>
      <c r="F78" s="1"/>
      <c r="G78" s="1"/>
      <c r="H78" s="1"/>
      <c r="I78" s="1"/>
      <c r="J78" s="1"/>
      <c r="K78" s="1"/>
      <c r="L78" s="1"/>
      <c r="N78"/>
    </row>
    <row r="79" spans="1:14" x14ac:dyDescent="0.25">
      <c r="A79" s="55"/>
      <c r="B79" s="1"/>
      <c r="C79" s="1"/>
      <c r="D79" s="74"/>
      <c r="E79" s="1"/>
      <c r="F79" s="1"/>
      <c r="G79" s="1"/>
      <c r="H79" s="1"/>
      <c r="I79" s="1"/>
      <c r="J79" s="1"/>
      <c r="K79" s="1"/>
      <c r="L79" s="1"/>
      <c r="N79"/>
    </row>
    <row r="80" spans="1:14" x14ac:dyDescent="0.25">
      <c r="A80" s="55"/>
      <c r="B80" s="1"/>
      <c r="C80" s="1"/>
      <c r="D80" s="74"/>
      <c r="E80" s="1"/>
      <c r="F80" s="1"/>
      <c r="G80" s="1"/>
      <c r="H80" s="1"/>
      <c r="I80" s="1"/>
      <c r="J80" s="1"/>
      <c r="K80" s="1"/>
      <c r="L80" s="1"/>
      <c r="N80"/>
    </row>
    <row r="81" spans="1:14" x14ac:dyDescent="0.25">
      <c r="A81" s="55"/>
      <c r="B81" s="1"/>
      <c r="C81" s="1"/>
      <c r="D81" s="74"/>
      <c r="E81" s="1"/>
      <c r="F81" s="1"/>
      <c r="G81" s="1"/>
      <c r="H81" s="1"/>
      <c r="I81" s="1"/>
      <c r="J81" s="1"/>
      <c r="K81" s="1"/>
      <c r="L81" s="1"/>
      <c r="N81"/>
    </row>
    <row r="82" spans="1:14" x14ac:dyDescent="0.25">
      <c r="A82" s="55"/>
      <c r="B82" s="1"/>
      <c r="C82" s="1"/>
      <c r="D82" s="74"/>
      <c r="E82" s="1"/>
      <c r="F82" s="1"/>
      <c r="G82" s="1"/>
      <c r="H82" s="1"/>
      <c r="I82" s="1"/>
      <c r="J82" s="1"/>
      <c r="K82" s="1"/>
      <c r="L82" s="1"/>
      <c r="N82"/>
    </row>
    <row r="83" spans="1:14" x14ac:dyDescent="0.25">
      <c r="A83" s="55"/>
      <c r="B83" s="1"/>
      <c r="C83" s="1"/>
      <c r="D83" s="74"/>
      <c r="E83" s="1"/>
      <c r="F83" s="1"/>
      <c r="G83" s="1"/>
      <c r="H83" s="1"/>
      <c r="I83" s="1"/>
      <c r="J83" s="1"/>
      <c r="K83" s="1"/>
      <c r="L83" s="1"/>
      <c r="N83"/>
    </row>
    <row r="84" spans="1:14" x14ac:dyDescent="0.25">
      <c r="A84" s="55"/>
      <c r="B84" s="1"/>
      <c r="C84" s="1"/>
      <c r="D84" s="74"/>
      <c r="E84" s="1"/>
      <c r="F84" s="1"/>
      <c r="G84" s="1"/>
      <c r="H84" s="1"/>
      <c r="I84" s="1"/>
      <c r="J84" s="1"/>
      <c r="K84" s="1"/>
      <c r="L84" s="1"/>
      <c r="N84"/>
    </row>
    <row r="85" spans="1:14" x14ac:dyDescent="0.25">
      <c r="A85" s="55"/>
      <c r="B85" s="1"/>
      <c r="C85" s="1"/>
      <c r="D85" s="74"/>
      <c r="E85" s="1"/>
      <c r="F85" s="1"/>
      <c r="G85" s="1"/>
      <c r="H85" s="1"/>
      <c r="I85" s="1"/>
      <c r="J85" s="1"/>
      <c r="K85" s="1"/>
      <c r="L85" s="1"/>
      <c r="N85"/>
    </row>
    <row r="86" spans="1:14" x14ac:dyDescent="0.25">
      <c r="A86" s="55"/>
      <c r="B86" s="1"/>
      <c r="C86" s="1"/>
      <c r="D86" s="74"/>
      <c r="E86" s="1"/>
      <c r="F86" s="1"/>
      <c r="G86" s="1"/>
      <c r="H86" s="1"/>
      <c r="I86" s="1"/>
      <c r="J86" s="1"/>
      <c r="K86" s="1"/>
      <c r="L86" s="1"/>
      <c r="N86"/>
    </row>
    <row r="87" spans="1:14" x14ac:dyDescent="0.25">
      <c r="A87" s="55"/>
      <c r="B87" s="1"/>
      <c r="C87" s="1"/>
      <c r="D87" s="74"/>
      <c r="E87" s="1"/>
      <c r="F87" s="1"/>
      <c r="G87" s="1"/>
      <c r="H87" s="1"/>
      <c r="I87" s="1"/>
      <c r="J87" s="1"/>
      <c r="K87" s="1"/>
      <c r="L87" s="1"/>
      <c r="N87"/>
    </row>
    <row r="88" spans="1:14" x14ac:dyDescent="0.25">
      <c r="A88" s="55"/>
      <c r="B88" s="1"/>
      <c r="C88" s="1"/>
      <c r="D88" s="74"/>
      <c r="E88" s="1"/>
      <c r="F88" s="1"/>
      <c r="G88" s="1"/>
      <c r="H88" s="1"/>
      <c r="I88" s="1"/>
      <c r="J88" s="1"/>
      <c r="K88" s="1"/>
      <c r="L88" s="1"/>
      <c r="N88"/>
    </row>
    <row r="89" spans="1:14" x14ac:dyDescent="0.25">
      <c r="A89" s="55"/>
      <c r="B89" s="1"/>
      <c r="C89" s="1"/>
      <c r="D89" s="74"/>
      <c r="E89" s="1"/>
      <c r="F89" s="1"/>
      <c r="G89" s="1"/>
      <c r="H89" s="1"/>
      <c r="I89" s="1"/>
      <c r="J89" s="1"/>
      <c r="K89" s="1"/>
      <c r="L89" s="1"/>
      <c r="N89"/>
    </row>
    <row r="90" spans="1:14" x14ac:dyDescent="0.25">
      <c r="A90" s="55"/>
      <c r="B90" s="1"/>
      <c r="C90" s="1"/>
      <c r="D90" s="74"/>
      <c r="E90" s="1"/>
      <c r="F90" s="1"/>
      <c r="G90" s="1"/>
      <c r="H90" s="1"/>
      <c r="I90" s="1"/>
      <c r="J90" s="1"/>
      <c r="K90" s="1"/>
      <c r="L90" s="1"/>
      <c r="N90"/>
    </row>
    <row r="91" spans="1:14" x14ac:dyDescent="0.25">
      <c r="A91" s="55"/>
      <c r="B91" s="1"/>
      <c r="C91" s="1"/>
      <c r="D91" s="74"/>
      <c r="E91" s="1"/>
      <c r="F91" s="1"/>
      <c r="G91" s="1"/>
      <c r="H91" s="1"/>
      <c r="I91" s="1"/>
      <c r="J91" s="1"/>
      <c r="K91" s="1"/>
      <c r="L91" s="1"/>
      <c r="N91"/>
    </row>
    <row r="92" spans="1:14" x14ac:dyDescent="0.25">
      <c r="A92" s="55"/>
      <c r="B92" s="1"/>
      <c r="C92" s="1"/>
      <c r="D92" s="74"/>
      <c r="E92" s="1"/>
      <c r="F92" s="1"/>
      <c r="G92" s="1"/>
      <c r="H92" s="1"/>
      <c r="I92" s="1"/>
      <c r="J92" s="1"/>
      <c r="K92" s="1"/>
      <c r="L92" s="1"/>
      <c r="N92"/>
    </row>
    <row r="93" spans="1:14" x14ac:dyDescent="0.25">
      <c r="A93" s="55"/>
      <c r="B93" s="1"/>
      <c r="C93" s="1"/>
      <c r="D93" s="74"/>
      <c r="E93" s="1"/>
      <c r="F93" s="1"/>
      <c r="G93" s="1"/>
      <c r="H93" s="1"/>
      <c r="I93" s="1"/>
      <c r="J93" s="1"/>
      <c r="K93" s="1"/>
      <c r="L93" s="1"/>
      <c r="N93"/>
    </row>
    <row r="94" spans="1:14" x14ac:dyDescent="0.25">
      <c r="A94" s="55"/>
      <c r="B94" s="1"/>
      <c r="C94" s="1"/>
      <c r="D94" s="74"/>
      <c r="E94" s="1"/>
      <c r="F94" s="1"/>
      <c r="G94" s="1"/>
      <c r="H94" s="1"/>
      <c r="I94" s="1"/>
      <c r="J94" s="1"/>
      <c r="K94" s="1"/>
      <c r="L94" s="1"/>
      <c r="N94"/>
    </row>
    <row r="95" spans="1:14" x14ac:dyDescent="0.25">
      <c r="A95" s="55"/>
      <c r="B95" s="1"/>
      <c r="C95" s="1"/>
      <c r="D95" s="74"/>
      <c r="E95" s="1"/>
      <c r="F95" s="1"/>
      <c r="G95" s="1"/>
      <c r="H95" s="1"/>
      <c r="I95" s="1"/>
      <c r="J95" s="1"/>
      <c r="K95" s="1"/>
      <c r="L95" s="1"/>
      <c r="N95"/>
    </row>
    <row r="96" spans="1:14" x14ac:dyDescent="0.25">
      <c r="A96" s="55"/>
      <c r="B96" s="1"/>
      <c r="C96" s="1"/>
      <c r="D96" s="74"/>
      <c r="E96" s="1"/>
      <c r="F96" s="1"/>
      <c r="G96" s="1"/>
      <c r="H96" s="1"/>
      <c r="I96" s="1"/>
      <c r="J96" s="1"/>
      <c r="K96" s="1"/>
      <c r="L96" s="1"/>
      <c r="N96"/>
    </row>
    <row r="97" spans="1:14" x14ac:dyDescent="0.25">
      <c r="A97" s="55"/>
      <c r="B97" s="1"/>
      <c r="C97" s="1"/>
      <c r="D97" s="74"/>
      <c r="E97" s="1"/>
      <c r="F97" s="1"/>
      <c r="G97" s="1"/>
      <c r="H97" s="1"/>
      <c r="I97" s="1"/>
      <c r="J97" s="1"/>
      <c r="K97" s="1"/>
      <c r="L97" s="1"/>
      <c r="N97"/>
    </row>
    <row r="98" spans="1:14" x14ac:dyDescent="0.25">
      <c r="A98" s="55"/>
      <c r="B98" s="1"/>
      <c r="C98" s="1"/>
      <c r="D98" s="74"/>
      <c r="E98" s="1"/>
      <c r="F98" s="1"/>
      <c r="G98" s="1"/>
      <c r="H98" s="1"/>
      <c r="I98" s="1"/>
      <c r="J98" s="1"/>
      <c r="K98" s="1"/>
      <c r="L98" s="1"/>
      <c r="N98"/>
    </row>
    <row r="99" spans="1:14" x14ac:dyDescent="0.25">
      <c r="A99" s="55"/>
      <c r="B99" s="1"/>
      <c r="C99" s="1"/>
      <c r="D99" s="74"/>
      <c r="E99" s="1"/>
      <c r="F99" s="1"/>
      <c r="G99" s="1"/>
      <c r="H99" s="1"/>
      <c r="I99" s="1"/>
      <c r="J99" s="1"/>
      <c r="K99" s="1"/>
      <c r="L99" s="1"/>
      <c r="N99"/>
    </row>
    <row r="100" spans="1:14" x14ac:dyDescent="0.25">
      <c r="A100" s="55"/>
      <c r="B100" s="1"/>
      <c r="C100" s="1"/>
      <c r="D100" s="74"/>
      <c r="E100" s="1"/>
      <c r="F100" s="1"/>
      <c r="G100" s="1"/>
      <c r="H100" s="1"/>
      <c r="I100" s="1"/>
      <c r="J100" s="1"/>
      <c r="K100" s="1"/>
      <c r="L100" s="1"/>
      <c r="N100"/>
    </row>
    <row r="101" spans="1:14" x14ac:dyDescent="0.25">
      <c r="A101" s="55"/>
      <c r="B101" s="1"/>
      <c r="C101" s="1"/>
      <c r="D101" s="74"/>
      <c r="E101" s="1"/>
      <c r="F101" s="1"/>
      <c r="G101" s="1"/>
      <c r="H101" s="1"/>
      <c r="I101" s="1"/>
      <c r="J101" s="1"/>
      <c r="K101" s="1"/>
      <c r="L101" s="1"/>
      <c r="N101"/>
    </row>
    <row r="102" spans="1:14" x14ac:dyDescent="0.25">
      <c r="A102" s="55"/>
      <c r="B102" s="1"/>
      <c r="C102" s="1"/>
      <c r="D102" s="74"/>
      <c r="E102" s="1"/>
      <c r="F102" s="1"/>
      <c r="G102" s="1"/>
      <c r="H102" s="1"/>
      <c r="I102" s="1"/>
      <c r="J102" s="1"/>
      <c r="K102" s="1"/>
      <c r="L102" s="1"/>
      <c r="N102"/>
    </row>
    <row r="103" spans="1:14" x14ac:dyDescent="0.25">
      <c r="A103" s="55"/>
      <c r="B103" s="1"/>
      <c r="C103" s="1"/>
      <c r="D103" s="74"/>
      <c r="E103" s="1"/>
      <c r="F103" s="1"/>
      <c r="G103" s="1"/>
      <c r="H103" s="1"/>
      <c r="I103" s="1"/>
      <c r="J103" s="1"/>
      <c r="K103" s="1"/>
      <c r="L103" s="1"/>
      <c r="N103"/>
    </row>
    <row r="104" spans="1:14" x14ac:dyDescent="0.25">
      <c r="A104" s="55"/>
      <c r="B104" s="1"/>
      <c r="C104" s="1"/>
      <c r="D104" s="74"/>
      <c r="E104" s="1"/>
      <c r="F104" s="1"/>
      <c r="G104" s="1"/>
      <c r="H104" s="1"/>
      <c r="I104" s="1"/>
      <c r="J104" s="1"/>
      <c r="K104" s="1"/>
      <c r="L104" s="1"/>
      <c r="N104"/>
    </row>
    <row r="105" spans="1:14" x14ac:dyDescent="0.25">
      <c r="A105" s="55"/>
      <c r="B105" s="1"/>
      <c r="C105" s="1"/>
      <c r="D105" s="74"/>
      <c r="E105" s="1"/>
      <c r="F105" s="1"/>
      <c r="G105" s="1"/>
      <c r="H105" s="1"/>
      <c r="I105" s="1"/>
      <c r="J105" s="1"/>
      <c r="K105" s="1"/>
      <c r="L105" s="1"/>
      <c r="N105"/>
    </row>
    <row r="106" spans="1:14" x14ac:dyDescent="0.25">
      <c r="A106" s="55"/>
      <c r="B106" s="1"/>
      <c r="C106" s="1"/>
      <c r="D106" s="74"/>
      <c r="E106" s="1"/>
      <c r="F106" s="1"/>
      <c r="G106" s="1"/>
      <c r="H106" s="1"/>
      <c r="I106" s="1"/>
      <c r="J106" s="1"/>
      <c r="K106" s="1"/>
      <c r="L106" s="1"/>
      <c r="N106"/>
    </row>
    <row r="107" spans="1:14" x14ac:dyDescent="0.25">
      <c r="A107" s="55"/>
      <c r="B107" s="1"/>
      <c r="C107" s="1"/>
      <c r="D107" s="74"/>
      <c r="E107" s="1"/>
      <c r="F107" s="1"/>
      <c r="G107" s="1"/>
      <c r="H107" s="1"/>
      <c r="I107" s="1"/>
      <c r="J107" s="1"/>
      <c r="K107" s="1"/>
      <c r="L107" s="1"/>
      <c r="N107"/>
    </row>
    <row r="108" spans="1:14" x14ac:dyDescent="0.25">
      <c r="A108" s="55"/>
      <c r="B108" s="1"/>
      <c r="C108" s="1"/>
      <c r="D108" s="74"/>
      <c r="E108" s="1"/>
      <c r="F108" s="1"/>
      <c r="G108" s="1"/>
      <c r="H108" s="1"/>
      <c r="I108" s="1"/>
      <c r="J108" s="1"/>
      <c r="K108" s="1"/>
      <c r="L108" s="1"/>
      <c r="N108"/>
    </row>
    <row r="109" spans="1:14" x14ac:dyDescent="0.25">
      <c r="A109" s="55"/>
      <c r="B109" s="1"/>
      <c r="C109" s="1"/>
      <c r="D109" s="74"/>
      <c r="E109" s="1"/>
      <c r="F109" s="1"/>
      <c r="G109" s="1"/>
      <c r="H109" s="1"/>
      <c r="I109" s="1"/>
      <c r="J109" s="1"/>
      <c r="K109" s="1"/>
      <c r="L109" s="1"/>
      <c r="N109"/>
    </row>
    <row r="110" spans="1:14" x14ac:dyDescent="0.25">
      <c r="A110" s="55"/>
      <c r="B110" s="1"/>
      <c r="C110" s="1"/>
      <c r="D110" s="74"/>
      <c r="E110" s="1"/>
      <c r="F110" s="1"/>
      <c r="G110" s="1"/>
      <c r="H110" s="1"/>
      <c r="I110" s="1"/>
      <c r="J110" s="1"/>
      <c r="K110" s="1"/>
      <c r="L110" s="1"/>
      <c r="N110"/>
    </row>
    <row r="111" spans="1:14" x14ac:dyDescent="0.25">
      <c r="A111" s="55"/>
      <c r="B111" s="1"/>
      <c r="C111" s="1"/>
      <c r="D111" s="74"/>
      <c r="E111" s="1"/>
      <c r="F111" s="1"/>
      <c r="G111" s="1"/>
      <c r="H111" s="1"/>
      <c r="I111" s="1"/>
      <c r="J111" s="1"/>
      <c r="K111" s="1"/>
      <c r="L111" s="1"/>
      <c r="N111"/>
    </row>
    <row r="112" spans="1:14" x14ac:dyDescent="0.25">
      <c r="A112" s="55"/>
      <c r="B112" s="1"/>
      <c r="C112" s="1"/>
      <c r="D112" s="74"/>
      <c r="E112" s="1"/>
      <c r="F112" s="1"/>
      <c r="G112" s="1"/>
      <c r="H112" s="1"/>
      <c r="I112" s="1"/>
      <c r="J112" s="1"/>
      <c r="K112" s="1"/>
      <c r="L112" s="1"/>
      <c r="N112"/>
    </row>
    <row r="113" spans="1:14" x14ac:dyDescent="0.25">
      <c r="A113" s="55"/>
      <c r="B113" s="1"/>
      <c r="C113" s="1"/>
      <c r="D113" s="74"/>
      <c r="E113" s="1"/>
      <c r="F113" s="1"/>
      <c r="G113" s="1"/>
      <c r="H113" s="1"/>
      <c r="I113" s="1"/>
      <c r="J113" s="1"/>
      <c r="K113" s="1"/>
      <c r="L113" s="1"/>
      <c r="N113"/>
    </row>
    <row r="114" spans="1:14" x14ac:dyDescent="0.25">
      <c r="A114" s="55"/>
      <c r="B114" s="1"/>
      <c r="C114" s="1"/>
      <c r="D114" s="74"/>
      <c r="E114" s="1"/>
      <c r="F114" s="1"/>
      <c r="G114" s="1"/>
      <c r="H114" s="1"/>
      <c r="I114" s="1"/>
      <c r="J114" s="1"/>
      <c r="K114" s="1"/>
      <c r="L114" s="1"/>
      <c r="N114"/>
    </row>
    <row r="115" spans="1:14" x14ac:dyDescent="0.25">
      <c r="A115" s="55"/>
      <c r="B115" s="1"/>
      <c r="C115" s="1"/>
      <c r="D115" s="74"/>
      <c r="E115" s="1"/>
      <c r="F115" s="1"/>
      <c r="G115" s="1"/>
      <c r="H115" s="1"/>
      <c r="I115" s="1"/>
      <c r="J115" s="1"/>
      <c r="K115" s="1"/>
      <c r="L115" s="1"/>
      <c r="N115"/>
    </row>
    <row r="116" spans="1:14" x14ac:dyDescent="0.25">
      <c r="A116" s="55"/>
      <c r="B116" s="1"/>
      <c r="C116" s="1"/>
      <c r="D116" s="74"/>
      <c r="E116" s="1"/>
      <c r="F116" s="1"/>
      <c r="G116" s="1"/>
      <c r="H116" s="1"/>
      <c r="I116" s="1"/>
      <c r="J116" s="1"/>
      <c r="K116" s="1"/>
      <c r="L116" s="1"/>
      <c r="N116"/>
    </row>
    <row r="117" spans="1:14" x14ac:dyDescent="0.25">
      <c r="A117" s="55"/>
      <c r="B117" s="1"/>
      <c r="C117" s="1"/>
      <c r="D117" s="74"/>
      <c r="E117" s="1"/>
      <c r="F117" s="1"/>
      <c r="G117" s="1"/>
      <c r="H117" s="1"/>
      <c r="I117" s="1"/>
      <c r="J117" s="1"/>
      <c r="K117" s="1"/>
      <c r="L117" s="1"/>
      <c r="N117"/>
    </row>
    <row r="118" spans="1:14" x14ac:dyDescent="0.25">
      <c r="A118" s="55"/>
      <c r="B118" s="1"/>
      <c r="C118" s="1"/>
      <c r="D118" s="74"/>
      <c r="E118" s="1"/>
      <c r="F118" s="1"/>
      <c r="G118" s="1"/>
      <c r="H118" s="1"/>
      <c r="I118" s="1"/>
      <c r="J118" s="1"/>
      <c r="K118" s="1"/>
      <c r="L118" s="1"/>
      <c r="N118"/>
    </row>
    <row r="119" spans="1:14" x14ac:dyDescent="0.25">
      <c r="A119" s="55"/>
      <c r="B119" s="1"/>
      <c r="C119" s="1"/>
      <c r="D119" s="74"/>
      <c r="E119" s="1"/>
      <c r="F119" s="1"/>
      <c r="G119" s="1"/>
      <c r="H119" s="1"/>
      <c r="I119" s="1"/>
      <c r="J119" s="1"/>
      <c r="K119" s="1"/>
      <c r="L119" s="1"/>
      <c r="N119"/>
    </row>
    <row r="120" spans="1:14" x14ac:dyDescent="0.25">
      <c r="A120" s="55"/>
      <c r="B120" s="1"/>
      <c r="C120" s="1"/>
      <c r="D120" s="74"/>
      <c r="E120" s="1"/>
      <c r="F120" s="1"/>
      <c r="G120" s="1"/>
      <c r="H120" s="1"/>
      <c r="I120" s="1"/>
      <c r="J120" s="1"/>
      <c r="K120" s="1"/>
      <c r="L120" s="1"/>
      <c r="N120"/>
    </row>
    <row r="121" spans="1:14" x14ac:dyDescent="0.25">
      <c r="A121" s="55"/>
      <c r="B121" s="1"/>
      <c r="C121" s="1"/>
      <c r="D121" s="74"/>
      <c r="E121" s="1"/>
      <c r="F121" s="1"/>
      <c r="G121" s="1"/>
      <c r="H121" s="1"/>
      <c r="I121" s="1"/>
      <c r="J121" s="1"/>
      <c r="K121" s="1"/>
      <c r="L121" s="1"/>
      <c r="N121"/>
    </row>
    <row r="122" spans="1:14" x14ac:dyDescent="0.25">
      <c r="A122" s="55"/>
      <c r="B122" s="1"/>
      <c r="C122" s="1"/>
      <c r="D122" s="74"/>
      <c r="E122" s="1"/>
      <c r="F122" s="1"/>
      <c r="G122" s="1"/>
      <c r="H122" s="1"/>
      <c r="I122" s="1"/>
      <c r="J122" s="1"/>
      <c r="K122" s="1"/>
      <c r="L122" s="1"/>
      <c r="N122"/>
    </row>
    <row r="123" spans="1:14" x14ac:dyDescent="0.25">
      <c r="A123" s="55"/>
      <c r="B123" s="1"/>
      <c r="C123" s="1"/>
      <c r="D123" s="74"/>
      <c r="E123" s="1"/>
      <c r="F123" s="1"/>
      <c r="G123" s="1"/>
      <c r="H123" s="1"/>
      <c r="I123" s="1"/>
      <c r="J123" s="1"/>
      <c r="K123" s="1"/>
      <c r="L123" s="1"/>
      <c r="N123"/>
    </row>
    <row r="124" spans="1:14" x14ac:dyDescent="0.25">
      <c r="A124" s="55"/>
      <c r="B124" s="1"/>
      <c r="C124" s="1"/>
      <c r="D124" s="74"/>
      <c r="E124" s="1"/>
      <c r="F124" s="1"/>
      <c r="G124" s="1"/>
      <c r="H124" s="1"/>
      <c r="I124" s="1"/>
      <c r="J124" s="1"/>
      <c r="K124" s="1"/>
      <c r="L124" s="1"/>
      <c r="N124"/>
    </row>
    <row r="125" spans="1:14" x14ac:dyDescent="0.25">
      <c r="A125" s="55"/>
      <c r="B125" s="1"/>
      <c r="C125" s="1"/>
      <c r="D125" s="74"/>
      <c r="E125" s="1"/>
      <c r="F125" s="1"/>
      <c r="G125" s="1"/>
      <c r="H125" s="1"/>
      <c r="I125" s="1"/>
      <c r="J125" s="1"/>
      <c r="K125" s="1"/>
      <c r="L125" s="1"/>
      <c r="N125"/>
    </row>
    <row r="126" spans="1:14" x14ac:dyDescent="0.25">
      <c r="A126" s="55"/>
      <c r="B126" s="1"/>
      <c r="C126" s="1"/>
      <c r="D126" s="74"/>
      <c r="E126" s="1"/>
      <c r="F126" s="1"/>
      <c r="G126" s="1"/>
      <c r="H126" s="1"/>
      <c r="I126" s="1"/>
      <c r="J126" s="1"/>
      <c r="K126" s="1"/>
      <c r="L126" s="1"/>
      <c r="N126"/>
    </row>
    <row r="127" spans="1:14" x14ac:dyDescent="0.25">
      <c r="A127" s="55"/>
      <c r="B127" s="1"/>
      <c r="C127" s="1"/>
      <c r="D127" s="74"/>
      <c r="E127" s="1"/>
      <c r="F127" s="1"/>
      <c r="G127" s="1"/>
      <c r="H127" s="1"/>
      <c r="I127" s="1"/>
      <c r="J127" s="1"/>
      <c r="K127" s="1"/>
      <c r="L127" s="1"/>
      <c r="N127"/>
    </row>
    <row r="128" spans="1:14" x14ac:dyDescent="0.25">
      <c r="A128" s="55"/>
      <c r="B128" s="1"/>
      <c r="C128" s="1"/>
      <c r="D128" s="74"/>
      <c r="E128" s="1"/>
      <c r="F128" s="1"/>
      <c r="G128" s="1"/>
      <c r="H128" s="1"/>
      <c r="I128" s="1"/>
      <c r="J128" s="1"/>
      <c r="K128" s="1"/>
      <c r="L128" s="1"/>
      <c r="N128"/>
    </row>
    <row r="129" spans="1:14" x14ac:dyDescent="0.25">
      <c r="A129" s="55"/>
      <c r="B129" s="1"/>
      <c r="C129" s="1"/>
      <c r="D129" s="74"/>
      <c r="E129" s="1"/>
      <c r="F129" s="1"/>
      <c r="G129" s="1"/>
      <c r="H129" s="1"/>
      <c r="I129" s="1"/>
      <c r="J129" s="1"/>
      <c r="K129" s="1"/>
      <c r="L129" s="1"/>
      <c r="N129"/>
    </row>
    <row r="130" spans="1:14" x14ac:dyDescent="0.25">
      <c r="A130" s="55"/>
      <c r="B130" s="1"/>
      <c r="C130" s="1"/>
      <c r="D130" s="74"/>
      <c r="E130" s="1"/>
      <c r="F130" s="1"/>
      <c r="G130" s="1"/>
      <c r="H130" s="1"/>
      <c r="I130" s="1"/>
      <c r="J130" s="1"/>
      <c r="K130" s="1"/>
      <c r="L130" s="1"/>
      <c r="N130"/>
    </row>
    <row r="131" spans="1:14" x14ac:dyDescent="0.25">
      <c r="A131" s="55"/>
      <c r="B131" s="1"/>
      <c r="C131" s="1"/>
      <c r="D131" s="74"/>
      <c r="E131" s="1"/>
      <c r="F131" s="1"/>
      <c r="G131" s="1"/>
      <c r="H131" s="1"/>
      <c r="I131" s="1"/>
      <c r="J131" s="1"/>
      <c r="K131" s="1"/>
      <c r="L131" s="1"/>
      <c r="N131"/>
    </row>
    <row r="132" spans="1:14" x14ac:dyDescent="0.25">
      <c r="A132" s="55"/>
      <c r="B132" s="1"/>
      <c r="C132" s="1"/>
      <c r="D132" s="74"/>
      <c r="E132" s="1"/>
      <c r="F132" s="1"/>
      <c r="G132" s="1"/>
      <c r="H132" s="1"/>
      <c r="I132" s="1"/>
      <c r="J132" s="1"/>
      <c r="K132" s="1"/>
      <c r="L132" s="1"/>
      <c r="N132"/>
    </row>
    <row r="133" spans="1:14" x14ac:dyDescent="0.25">
      <c r="A133" s="55"/>
      <c r="B133" s="1"/>
      <c r="C133" s="1"/>
      <c r="D133" s="74"/>
      <c r="E133" s="1"/>
      <c r="F133" s="1"/>
      <c r="G133" s="1"/>
      <c r="H133" s="1"/>
      <c r="I133" s="1"/>
      <c r="J133" s="1"/>
      <c r="K133" s="1"/>
      <c r="L133" s="1"/>
      <c r="N133"/>
    </row>
    <row r="134" spans="1:14" x14ac:dyDescent="0.25">
      <c r="A134" s="55"/>
      <c r="B134" s="1"/>
      <c r="C134" s="1"/>
      <c r="D134" s="74"/>
      <c r="E134" s="1"/>
      <c r="F134" s="1"/>
      <c r="G134" s="1"/>
      <c r="H134" s="1"/>
      <c r="I134" s="1"/>
      <c r="J134" s="1"/>
      <c r="K134" s="1"/>
      <c r="L134" s="1"/>
      <c r="N134"/>
    </row>
    <row r="135" spans="1:14" x14ac:dyDescent="0.25">
      <c r="A135" s="55"/>
      <c r="B135" s="1"/>
      <c r="C135" s="1"/>
      <c r="D135" s="74"/>
      <c r="E135" s="1"/>
      <c r="F135" s="1"/>
      <c r="G135" s="1"/>
      <c r="H135" s="1"/>
      <c r="I135" s="1"/>
      <c r="J135" s="1"/>
      <c r="K135" s="1"/>
      <c r="L135" s="1"/>
      <c r="N135"/>
    </row>
    <row r="136" spans="1:14" x14ac:dyDescent="0.25">
      <c r="A136" s="55"/>
      <c r="B136" s="1"/>
      <c r="C136" s="1"/>
      <c r="D136" s="74"/>
      <c r="E136" s="1"/>
      <c r="F136" s="1"/>
      <c r="G136" s="1"/>
      <c r="H136" s="1"/>
      <c r="I136" s="1"/>
      <c r="J136" s="1"/>
      <c r="K136" s="1"/>
      <c r="L136" s="1"/>
      <c r="N136"/>
    </row>
    <row r="137" spans="1:14" x14ac:dyDescent="0.25">
      <c r="A137" s="55"/>
      <c r="B137" s="1"/>
      <c r="C137" s="1"/>
      <c r="D137" s="74"/>
      <c r="E137" s="1"/>
      <c r="F137" s="1"/>
      <c r="G137" s="1"/>
      <c r="H137" s="1"/>
      <c r="I137" s="1"/>
      <c r="J137" s="1"/>
      <c r="K137" s="1"/>
      <c r="L137" s="1"/>
      <c r="N137"/>
    </row>
    <row r="138" spans="1:14" x14ac:dyDescent="0.25">
      <c r="A138" s="55"/>
      <c r="B138" s="1"/>
      <c r="C138" s="1"/>
      <c r="D138" s="74"/>
      <c r="E138" s="1"/>
      <c r="F138" s="1"/>
      <c r="G138" s="1"/>
      <c r="H138" s="1"/>
      <c r="I138" s="1"/>
      <c r="J138" s="1"/>
      <c r="K138" s="1"/>
      <c r="L138" s="1"/>
      <c r="N138"/>
    </row>
    <row r="139" spans="1:14" x14ac:dyDescent="0.25">
      <c r="A139" s="55"/>
      <c r="B139" s="1"/>
      <c r="C139" s="1"/>
      <c r="D139" s="74"/>
      <c r="E139" s="1"/>
      <c r="F139" s="1"/>
      <c r="G139" s="1"/>
      <c r="H139" s="1"/>
      <c r="I139" s="1"/>
      <c r="J139" s="1"/>
      <c r="K139" s="1"/>
      <c r="L139" s="1"/>
      <c r="N139"/>
    </row>
    <row r="140" spans="1:14" x14ac:dyDescent="0.25">
      <c r="A140" s="55"/>
      <c r="B140" s="1"/>
      <c r="C140" s="1"/>
      <c r="D140" s="74"/>
      <c r="E140" s="1"/>
      <c r="F140" s="1"/>
      <c r="G140" s="1"/>
      <c r="H140" s="1"/>
      <c r="I140" s="1"/>
      <c r="J140" s="1"/>
      <c r="K140" s="1"/>
      <c r="L140" s="1"/>
      <c r="N140"/>
    </row>
    <row r="141" spans="1:14" x14ac:dyDescent="0.25">
      <c r="A141" s="55"/>
      <c r="B141" s="1"/>
      <c r="C141" s="1"/>
      <c r="D141" s="74"/>
      <c r="E141" s="1"/>
      <c r="F141" s="1"/>
      <c r="G141" s="1"/>
      <c r="H141" s="1"/>
      <c r="I141" s="1"/>
      <c r="J141" s="1"/>
      <c r="K141" s="1"/>
      <c r="L141" s="1"/>
      <c r="N141"/>
    </row>
    <row r="142" spans="1:14" x14ac:dyDescent="0.25">
      <c r="A142" s="55"/>
      <c r="B142" s="1"/>
      <c r="C142" s="1"/>
      <c r="D142" s="74"/>
      <c r="E142" s="1"/>
      <c r="F142" s="1"/>
      <c r="G142" s="1"/>
      <c r="H142" s="1"/>
      <c r="I142" s="1"/>
      <c r="J142" s="1"/>
      <c r="K142" s="1"/>
      <c r="L142" s="1"/>
      <c r="N142"/>
    </row>
    <row r="143" spans="1:14" x14ac:dyDescent="0.25">
      <c r="A143" s="55"/>
      <c r="B143" s="1"/>
      <c r="C143" s="1"/>
      <c r="D143" s="74"/>
      <c r="E143" s="1"/>
      <c r="F143" s="1"/>
      <c r="G143" s="1"/>
      <c r="H143" s="1"/>
      <c r="I143" s="1"/>
      <c r="J143" s="1"/>
      <c r="K143" s="1"/>
      <c r="L143" s="1"/>
      <c r="N143"/>
    </row>
    <row r="144" spans="1:14" x14ac:dyDescent="0.25">
      <c r="A144" s="55"/>
      <c r="B144" s="1"/>
      <c r="C144" s="1"/>
      <c r="D144" s="74"/>
      <c r="E144" s="1"/>
      <c r="F144" s="1"/>
      <c r="G144" s="1"/>
      <c r="H144" s="1"/>
      <c r="I144" s="1"/>
      <c r="J144" s="1"/>
      <c r="K144" s="1"/>
      <c r="L144" s="1"/>
      <c r="N144"/>
    </row>
    <row r="145" spans="1:14" x14ac:dyDescent="0.25">
      <c r="A145" s="55"/>
      <c r="B145" s="1"/>
      <c r="C145" s="1"/>
      <c r="D145" s="74"/>
      <c r="E145" s="1"/>
      <c r="F145" s="1"/>
      <c r="G145" s="1"/>
      <c r="H145" s="1"/>
      <c r="I145" s="1"/>
      <c r="J145" s="1"/>
      <c r="K145" s="1"/>
      <c r="L145" s="1"/>
      <c r="N145"/>
    </row>
    <row r="146" spans="1:14" x14ac:dyDescent="0.25">
      <c r="A146" s="55"/>
      <c r="B146" s="1"/>
      <c r="C146" s="1"/>
      <c r="D146" s="74"/>
      <c r="E146" s="1"/>
      <c r="F146" s="1"/>
      <c r="G146" s="1"/>
      <c r="H146" s="1"/>
      <c r="I146" s="1"/>
      <c r="J146" s="1"/>
      <c r="K146" s="1"/>
      <c r="L146" s="1"/>
      <c r="N146"/>
    </row>
    <row r="147" spans="1:14" x14ac:dyDescent="0.25">
      <c r="A147" s="55"/>
      <c r="B147" s="1"/>
      <c r="C147" s="1"/>
      <c r="D147" s="74"/>
      <c r="E147" s="1"/>
      <c r="F147" s="1"/>
      <c r="G147" s="1"/>
      <c r="H147" s="1"/>
      <c r="I147" s="1"/>
      <c r="J147" s="1"/>
      <c r="K147" s="1"/>
      <c r="L147" s="1"/>
      <c r="N147"/>
    </row>
    <row r="148" spans="1:14" x14ac:dyDescent="0.25">
      <c r="A148" s="55"/>
      <c r="B148" s="1"/>
      <c r="C148" s="1"/>
      <c r="D148" s="74"/>
      <c r="E148" s="1"/>
      <c r="F148" s="1"/>
      <c r="G148" s="1"/>
      <c r="H148" s="1"/>
      <c r="I148" s="1"/>
      <c r="J148" s="1"/>
      <c r="K148" s="1"/>
      <c r="L148" s="1"/>
      <c r="N148"/>
    </row>
    <row r="149" spans="1:14" x14ac:dyDescent="0.25">
      <c r="A149" s="55"/>
      <c r="B149" s="1"/>
      <c r="C149" s="1"/>
      <c r="D149" s="74"/>
      <c r="E149" s="1"/>
      <c r="F149" s="1"/>
      <c r="G149" s="1"/>
      <c r="H149" s="1"/>
      <c r="I149" s="1"/>
      <c r="J149" s="1"/>
      <c r="K149" s="1"/>
      <c r="L149" s="1"/>
      <c r="N149"/>
    </row>
    <row r="150" spans="1:14" x14ac:dyDescent="0.25">
      <c r="A150" s="55"/>
      <c r="B150" s="1"/>
      <c r="C150" s="1"/>
      <c r="D150" s="74"/>
      <c r="E150" s="1"/>
      <c r="F150" s="1"/>
      <c r="G150" s="1"/>
      <c r="H150" s="1"/>
      <c r="I150" s="1"/>
      <c r="J150" s="1"/>
      <c r="K150" s="1"/>
      <c r="L150" s="1"/>
      <c r="N150"/>
    </row>
    <row r="151" spans="1:14" x14ac:dyDescent="0.25">
      <c r="A151" s="55"/>
      <c r="B151" s="1"/>
      <c r="C151" s="1"/>
      <c r="D151" s="74"/>
      <c r="E151" s="1"/>
      <c r="F151" s="1"/>
      <c r="G151" s="1"/>
      <c r="H151" s="1"/>
      <c r="I151" s="1"/>
      <c r="J151" s="1"/>
      <c r="K151" s="1"/>
      <c r="L151" s="1"/>
      <c r="N151"/>
    </row>
    <row r="152" spans="1:14" x14ac:dyDescent="0.25">
      <c r="A152" s="55"/>
      <c r="B152" s="1"/>
      <c r="C152" s="1"/>
      <c r="D152" s="74"/>
      <c r="E152" s="1"/>
      <c r="F152" s="1"/>
      <c r="G152" s="1"/>
      <c r="H152" s="1"/>
      <c r="I152" s="1"/>
      <c r="J152" s="1"/>
      <c r="K152" s="1"/>
      <c r="L152" s="1"/>
      <c r="N152"/>
    </row>
    <row r="153" spans="1:14" x14ac:dyDescent="0.25">
      <c r="A153" s="55"/>
      <c r="B153" s="1"/>
      <c r="C153" s="1"/>
      <c r="D153" s="74"/>
      <c r="E153" s="1"/>
      <c r="F153" s="1"/>
      <c r="G153" s="1"/>
      <c r="H153" s="1"/>
      <c r="I153" s="1"/>
      <c r="J153" s="1"/>
      <c r="K153" s="1"/>
      <c r="L153" s="1"/>
      <c r="N153"/>
    </row>
    <row r="154" spans="1:14" x14ac:dyDescent="0.25">
      <c r="A154" s="55"/>
      <c r="B154" s="1"/>
      <c r="C154" s="1"/>
      <c r="D154" s="74"/>
      <c r="E154" s="1"/>
      <c r="F154" s="1"/>
      <c r="G154" s="1"/>
      <c r="H154" s="1"/>
      <c r="I154" s="1"/>
      <c r="J154" s="1"/>
      <c r="K154" s="1"/>
      <c r="L154" s="1"/>
      <c r="N154"/>
    </row>
    <row r="155" spans="1:14" x14ac:dyDescent="0.25">
      <c r="A155" s="55"/>
      <c r="B155" s="1"/>
      <c r="C155" s="1"/>
      <c r="D155" s="74"/>
      <c r="E155" s="1"/>
      <c r="F155" s="1"/>
      <c r="G155" s="1"/>
      <c r="H155" s="1"/>
      <c r="I155" s="1"/>
      <c r="J155" s="1"/>
      <c r="K155" s="1"/>
      <c r="L155" s="1"/>
      <c r="N155"/>
    </row>
    <row r="156" spans="1:14" x14ac:dyDescent="0.25">
      <c r="A156" s="55"/>
      <c r="B156" s="1"/>
      <c r="C156" s="1"/>
      <c r="D156" s="74"/>
      <c r="E156" s="1"/>
      <c r="F156" s="1"/>
      <c r="G156" s="1"/>
      <c r="H156" s="1"/>
      <c r="I156" s="1"/>
      <c r="J156" s="1"/>
      <c r="K156" s="1"/>
      <c r="L156" s="1"/>
      <c r="N156"/>
    </row>
    <row r="157" spans="1:14" x14ac:dyDescent="0.25">
      <c r="A157" s="55"/>
      <c r="B157" s="1"/>
      <c r="C157" s="1"/>
      <c r="D157" s="74"/>
      <c r="E157" s="1"/>
      <c r="F157" s="1"/>
      <c r="G157" s="1"/>
      <c r="H157" s="1"/>
      <c r="I157" s="1"/>
      <c r="J157" s="1"/>
      <c r="K157" s="1"/>
      <c r="L157" s="1"/>
      <c r="N157"/>
    </row>
    <row r="158" spans="1:14" x14ac:dyDescent="0.25">
      <c r="A158" s="55"/>
      <c r="B158" s="1"/>
      <c r="C158" s="1"/>
      <c r="D158" s="74"/>
      <c r="E158" s="1"/>
      <c r="F158" s="1"/>
      <c r="G158" s="1"/>
      <c r="H158" s="1"/>
      <c r="I158" s="1"/>
      <c r="J158" s="1"/>
      <c r="K158" s="1"/>
      <c r="L158" s="1"/>
      <c r="N158"/>
    </row>
    <row r="159" spans="1:14" x14ac:dyDescent="0.25">
      <c r="A159" s="55"/>
      <c r="B159" s="1"/>
      <c r="C159" s="1"/>
      <c r="D159" s="74"/>
      <c r="E159" s="1"/>
      <c r="F159" s="1"/>
      <c r="G159" s="1"/>
      <c r="H159" s="1"/>
      <c r="I159" s="1"/>
      <c r="J159" s="1"/>
      <c r="K159" s="1"/>
      <c r="L159" s="1"/>
      <c r="N159"/>
    </row>
    <row r="160" spans="1:14" x14ac:dyDescent="0.25">
      <c r="A160" s="55"/>
      <c r="B160" s="1"/>
      <c r="C160" s="1"/>
      <c r="D160" s="74"/>
      <c r="E160" s="1"/>
      <c r="F160" s="1"/>
      <c r="G160" s="1"/>
      <c r="H160" s="1"/>
      <c r="I160" s="1"/>
      <c r="J160" s="1"/>
      <c r="K160" s="1"/>
      <c r="L160" s="1"/>
      <c r="N160"/>
    </row>
    <row r="161" spans="1:14" x14ac:dyDescent="0.25">
      <c r="A161" s="55"/>
      <c r="B161" s="1"/>
      <c r="C161" s="1"/>
      <c r="D161" s="74"/>
      <c r="E161" s="1"/>
      <c r="F161" s="1"/>
      <c r="G161" s="1"/>
      <c r="H161" s="1"/>
      <c r="I161" s="1"/>
      <c r="J161" s="1"/>
      <c r="K161" s="1"/>
      <c r="L161" s="1"/>
      <c r="N161"/>
    </row>
    <row r="162" spans="1:14" x14ac:dyDescent="0.25">
      <c r="A162" s="55"/>
      <c r="B162" s="1"/>
      <c r="C162" s="1"/>
      <c r="D162" s="74"/>
      <c r="E162" s="1"/>
      <c r="F162" s="1"/>
      <c r="G162" s="1"/>
      <c r="H162" s="1"/>
      <c r="I162" s="1"/>
      <c r="J162" s="1"/>
      <c r="K162" s="1"/>
      <c r="L162" s="1"/>
      <c r="N162"/>
    </row>
    <row r="163" spans="1:14" x14ac:dyDescent="0.25">
      <c r="A163" s="55"/>
      <c r="B163" s="1"/>
      <c r="C163" s="1"/>
      <c r="D163" s="74"/>
      <c r="E163" s="1"/>
      <c r="F163" s="1"/>
      <c r="G163" s="1"/>
      <c r="H163" s="1"/>
      <c r="I163" s="1"/>
      <c r="J163" s="1"/>
      <c r="K163" s="1"/>
      <c r="L163" s="1"/>
      <c r="N163"/>
    </row>
    <row r="164" spans="1:14" x14ac:dyDescent="0.25">
      <c r="A164" s="55"/>
      <c r="B164" s="1"/>
      <c r="C164" s="1"/>
      <c r="D164" s="74"/>
      <c r="E164" s="1"/>
      <c r="F164" s="1"/>
      <c r="G164" s="1"/>
      <c r="H164" s="1"/>
      <c r="I164" s="1"/>
      <c r="J164" s="1"/>
      <c r="K164" s="1"/>
      <c r="L164" s="1"/>
      <c r="N164"/>
    </row>
    <row r="165" spans="1:14" x14ac:dyDescent="0.25">
      <c r="A165" s="55"/>
      <c r="B165" s="1"/>
      <c r="C165" s="1"/>
      <c r="D165" s="74"/>
      <c r="E165" s="1"/>
      <c r="F165" s="1"/>
      <c r="G165" s="1"/>
      <c r="H165" s="1"/>
      <c r="I165" s="1"/>
      <c r="J165" s="1"/>
      <c r="K165" s="1"/>
      <c r="L165" s="1"/>
      <c r="N165"/>
    </row>
    <row r="166" spans="1:14" x14ac:dyDescent="0.25">
      <c r="A166" s="55"/>
      <c r="B166" s="1"/>
      <c r="C166" s="1"/>
      <c r="D166" s="74"/>
      <c r="E166" s="1"/>
      <c r="F166" s="1"/>
      <c r="G166" s="1"/>
      <c r="H166" s="1"/>
      <c r="I166" s="1"/>
      <c r="J166" s="1"/>
      <c r="K166" s="1"/>
      <c r="L166" s="1"/>
      <c r="N166"/>
    </row>
    <row r="167" spans="1:14" x14ac:dyDescent="0.25">
      <c r="A167" s="55"/>
      <c r="B167" s="1"/>
      <c r="C167" s="1"/>
      <c r="D167" s="74"/>
      <c r="E167" s="1"/>
      <c r="F167" s="1"/>
      <c r="G167" s="1"/>
      <c r="H167" s="1"/>
      <c r="I167" s="1"/>
      <c r="J167" s="1"/>
      <c r="K167" s="1"/>
      <c r="L167" s="1"/>
      <c r="N167"/>
    </row>
    <row r="168" spans="1:14" x14ac:dyDescent="0.25">
      <c r="A168" s="55"/>
      <c r="B168" s="1"/>
      <c r="C168" s="1"/>
      <c r="D168" s="74"/>
      <c r="E168" s="1"/>
      <c r="F168" s="1"/>
      <c r="G168" s="1"/>
      <c r="H168" s="1"/>
      <c r="I168" s="1"/>
      <c r="J168" s="1"/>
      <c r="K168" s="1"/>
      <c r="L168" s="1"/>
      <c r="N168"/>
    </row>
    <row r="169" spans="1:14" x14ac:dyDescent="0.25">
      <c r="A169" s="55"/>
      <c r="B169" s="1"/>
      <c r="C169" s="1"/>
      <c r="D169" s="74"/>
      <c r="E169" s="1"/>
      <c r="F169" s="1"/>
      <c r="G169" s="1"/>
      <c r="H169" s="1"/>
      <c r="I169" s="1"/>
      <c r="J169" s="1"/>
      <c r="K169" s="1"/>
      <c r="L169" s="1"/>
      <c r="N169"/>
    </row>
    <row r="170" spans="1:14" x14ac:dyDescent="0.25">
      <c r="A170" s="55"/>
      <c r="B170" s="1"/>
      <c r="C170" s="1"/>
      <c r="D170" s="74"/>
      <c r="E170" s="1"/>
      <c r="F170" s="1"/>
      <c r="G170" s="1"/>
      <c r="H170" s="1"/>
      <c r="I170" s="1"/>
      <c r="J170" s="1"/>
      <c r="K170" s="1"/>
      <c r="L170" s="1"/>
      <c r="N170"/>
    </row>
    <row r="171" spans="1:14" x14ac:dyDescent="0.25">
      <c r="A171" s="55"/>
      <c r="B171" s="1"/>
      <c r="C171" s="1"/>
      <c r="D171" s="74"/>
      <c r="E171" s="1"/>
      <c r="F171" s="1"/>
      <c r="G171" s="1"/>
      <c r="H171" s="1"/>
      <c r="I171" s="1"/>
      <c r="J171" s="1"/>
      <c r="K171" s="1"/>
      <c r="L171" s="1"/>
      <c r="N171"/>
    </row>
    <row r="172" spans="1:14" x14ac:dyDescent="0.25">
      <c r="A172" s="55"/>
      <c r="B172" s="1"/>
      <c r="C172" s="1"/>
      <c r="D172" s="74"/>
      <c r="E172" s="1"/>
      <c r="F172" s="1"/>
      <c r="G172" s="1"/>
      <c r="H172" s="1"/>
      <c r="I172" s="1"/>
      <c r="J172" s="1"/>
      <c r="K172" s="1"/>
      <c r="L172" s="1"/>
      <c r="N172"/>
    </row>
    <row r="173" spans="1:14" x14ac:dyDescent="0.25">
      <c r="A173" s="55"/>
      <c r="B173" s="1"/>
      <c r="C173" s="1"/>
      <c r="D173" s="74"/>
      <c r="E173" s="1"/>
      <c r="F173" s="1"/>
      <c r="G173" s="1"/>
      <c r="H173" s="1"/>
      <c r="I173" s="1"/>
      <c r="J173" s="1"/>
      <c r="K173" s="1"/>
      <c r="L173" s="1"/>
      <c r="N173"/>
    </row>
    <row r="174" spans="1:14" x14ac:dyDescent="0.25">
      <c r="A174" s="55"/>
      <c r="B174" s="1"/>
      <c r="C174" s="1"/>
      <c r="D174" s="74"/>
      <c r="E174" s="1"/>
      <c r="F174" s="1"/>
      <c r="G174" s="1"/>
      <c r="H174" s="1"/>
      <c r="I174" s="1"/>
      <c r="J174" s="1"/>
      <c r="K174" s="1"/>
      <c r="L174" s="1"/>
      <c r="N174"/>
    </row>
    <row r="175" spans="1:14" x14ac:dyDescent="0.25">
      <c r="A175" s="55"/>
      <c r="B175" s="1"/>
      <c r="C175" s="1"/>
      <c r="D175" s="74"/>
      <c r="E175" s="1"/>
      <c r="F175" s="1"/>
      <c r="G175" s="1"/>
      <c r="H175" s="1"/>
      <c r="I175" s="1"/>
      <c r="J175" s="1"/>
      <c r="K175" s="1"/>
      <c r="L175" s="1"/>
      <c r="N175"/>
    </row>
    <row r="176" spans="1:14" x14ac:dyDescent="0.25">
      <c r="A176" s="55"/>
      <c r="B176" s="1"/>
      <c r="C176" s="1"/>
      <c r="D176" s="74"/>
      <c r="E176" s="1"/>
      <c r="F176" s="1"/>
      <c r="G176" s="1"/>
      <c r="H176" s="1"/>
      <c r="I176" s="1"/>
      <c r="J176" s="1"/>
      <c r="K176" s="1"/>
      <c r="L176" s="1"/>
      <c r="N176"/>
    </row>
    <row r="177" spans="1:14" x14ac:dyDescent="0.25">
      <c r="A177" s="55"/>
      <c r="B177" s="1"/>
      <c r="C177" s="1"/>
      <c r="D177" s="74"/>
      <c r="E177" s="1"/>
      <c r="F177" s="1"/>
      <c r="G177" s="1"/>
      <c r="H177" s="1"/>
      <c r="I177" s="1"/>
      <c r="J177" s="1"/>
      <c r="K177" s="1"/>
      <c r="L177" s="1"/>
      <c r="N177"/>
    </row>
    <row r="178" spans="1:14" x14ac:dyDescent="0.25">
      <c r="A178" s="55"/>
      <c r="B178" s="1"/>
      <c r="C178" s="1"/>
      <c r="D178" s="74"/>
      <c r="E178" s="1"/>
      <c r="F178" s="1"/>
      <c r="G178" s="1"/>
      <c r="H178" s="1"/>
      <c r="I178" s="1"/>
      <c r="J178" s="1"/>
      <c r="K178" s="1"/>
      <c r="L178" s="1"/>
      <c r="N178"/>
    </row>
    <row r="179" spans="1:14" x14ac:dyDescent="0.25">
      <c r="A179" s="55"/>
      <c r="B179" s="1"/>
      <c r="C179" s="1"/>
      <c r="D179" s="74"/>
      <c r="E179" s="1"/>
      <c r="F179" s="1"/>
      <c r="G179" s="1"/>
      <c r="H179" s="1"/>
      <c r="I179" s="1"/>
      <c r="J179" s="1"/>
      <c r="K179" s="1"/>
      <c r="L179" s="1"/>
      <c r="N179"/>
    </row>
    <row r="180" spans="1:14" x14ac:dyDescent="0.25">
      <c r="A180" s="55"/>
      <c r="B180" s="1"/>
      <c r="C180" s="1"/>
      <c r="D180" s="74"/>
      <c r="E180" s="1"/>
      <c r="F180" s="1"/>
      <c r="G180" s="1"/>
      <c r="H180" s="1"/>
      <c r="I180" s="1"/>
      <c r="J180" s="1"/>
      <c r="K180" s="1"/>
      <c r="L180" s="1"/>
      <c r="N180"/>
    </row>
    <row r="181" spans="1:14" x14ac:dyDescent="0.25">
      <c r="A181" s="55"/>
      <c r="B181" s="1"/>
      <c r="C181" s="1"/>
      <c r="D181" s="74"/>
      <c r="E181" s="1"/>
      <c r="F181" s="1"/>
      <c r="G181" s="1"/>
      <c r="H181" s="1"/>
      <c r="I181" s="1"/>
      <c r="J181" s="1"/>
      <c r="K181" s="1"/>
      <c r="L181" s="1"/>
      <c r="N181"/>
    </row>
    <row r="182" spans="1:14" x14ac:dyDescent="0.25">
      <c r="A182" s="55"/>
      <c r="B182" s="1"/>
      <c r="C182" s="1"/>
      <c r="D182" s="74"/>
      <c r="E182" s="1"/>
      <c r="F182" s="1"/>
      <c r="G182" s="1"/>
      <c r="H182" s="1"/>
      <c r="I182" s="1"/>
      <c r="J182" s="1"/>
      <c r="K182" s="1"/>
      <c r="L182" s="1"/>
      <c r="N182"/>
    </row>
    <row r="183" spans="1:14" x14ac:dyDescent="0.25">
      <c r="A183" s="55"/>
      <c r="B183" s="1"/>
      <c r="C183" s="1"/>
      <c r="D183" s="74"/>
      <c r="E183" s="1"/>
      <c r="F183" s="1"/>
      <c r="G183" s="1"/>
      <c r="H183" s="1"/>
      <c r="I183" s="1"/>
      <c r="J183" s="1"/>
      <c r="K183" s="1"/>
      <c r="L183" s="1"/>
      <c r="N183"/>
    </row>
    <row r="184" spans="1:14" x14ac:dyDescent="0.25">
      <c r="A184" s="55"/>
      <c r="B184" s="1"/>
      <c r="C184" s="1"/>
      <c r="D184" s="74"/>
      <c r="E184" s="1"/>
      <c r="F184" s="1"/>
      <c r="G184" s="1"/>
      <c r="H184" s="1"/>
      <c r="I184" s="1"/>
      <c r="J184" s="1"/>
      <c r="K184" s="1"/>
      <c r="L184" s="1"/>
      <c r="N184"/>
    </row>
    <row r="185" spans="1:14" x14ac:dyDescent="0.25">
      <c r="A185" s="55"/>
      <c r="B185" s="1"/>
      <c r="C185" s="1"/>
      <c r="D185" s="74"/>
      <c r="E185" s="1"/>
      <c r="F185" s="1"/>
      <c r="G185" s="1"/>
      <c r="H185" s="1"/>
      <c r="I185" s="1"/>
      <c r="J185" s="1"/>
      <c r="K185" s="1"/>
      <c r="L185" s="1"/>
      <c r="N185"/>
    </row>
    <row r="186" spans="1:14" x14ac:dyDescent="0.25">
      <c r="A186" s="55"/>
      <c r="B186" s="1"/>
      <c r="C186" s="1"/>
      <c r="D186" s="74"/>
      <c r="E186" s="1"/>
      <c r="F186" s="1"/>
      <c r="G186" s="1"/>
      <c r="H186" s="1"/>
      <c r="I186" s="1"/>
      <c r="J186" s="1"/>
      <c r="K186" s="1"/>
      <c r="L186" s="1"/>
      <c r="N186"/>
    </row>
    <row r="187" spans="1:14" x14ac:dyDescent="0.25">
      <c r="A187" s="55"/>
      <c r="B187" s="1"/>
      <c r="C187" s="1"/>
      <c r="D187" s="74"/>
      <c r="E187" s="1"/>
      <c r="F187" s="1"/>
      <c r="G187" s="1"/>
      <c r="H187" s="1"/>
      <c r="I187" s="1"/>
      <c r="J187" s="1"/>
      <c r="K187" s="1"/>
      <c r="L187" s="1"/>
      <c r="N187"/>
    </row>
    <row r="188" spans="1:14" x14ac:dyDescent="0.25">
      <c r="A188" s="55"/>
      <c r="B188" s="1"/>
      <c r="C188" s="1"/>
      <c r="D188" s="74"/>
      <c r="E188" s="1"/>
      <c r="F188" s="1"/>
      <c r="G188" s="1"/>
      <c r="H188" s="1"/>
      <c r="I188" s="1"/>
      <c r="J188" s="1"/>
      <c r="K188" s="1"/>
      <c r="L188" s="1"/>
      <c r="N188"/>
    </row>
    <row r="189" spans="1:14" x14ac:dyDescent="0.25">
      <c r="A189" s="55"/>
      <c r="B189" s="1"/>
      <c r="C189" s="1"/>
      <c r="D189" s="74"/>
      <c r="E189" s="1"/>
      <c r="F189" s="1"/>
      <c r="G189" s="1"/>
      <c r="H189" s="1"/>
      <c r="I189" s="1"/>
      <c r="J189" s="1"/>
      <c r="K189" s="1"/>
      <c r="L189" s="1"/>
      <c r="N189"/>
    </row>
    <row r="190" spans="1:14" x14ac:dyDescent="0.25">
      <c r="A190" s="55"/>
      <c r="B190" s="1"/>
      <c r="C190" s="1"/>
      <c r="D190" s="74"/>
      <c r="E190" s="1"/>
      <c r="F190" s="1"/>
      <c r="G190" s="1"/>
      <c r="H190" s="1"/>
      <c r="I190" s="1"/>
      <c r="J190" s="1"/>
      <c r="K190" s="1"/>
      <c r="L190" s="1"/>
      <c r="N190"/>
    </row>
    <row r="191" spans="1:14" x14ac:dyDescent="0.25">
      <c r="A191" s="55"/>
      <c r="B191" s="1"/>
      <c r="C191" s="1"/>
      <c r="D191" s="74"/>
      <c r="E191" s="1"/>
      <c r="F191" s="1"/>
      <c r="G191" s="1"/>
      <c r="H191" s="1"/>
      <c r="I191" s="1"/>
      <c r="J191" s="1"/>
      <c r="K191" s="1"/>
      <c r="L191" s="1"/>
      <c r="N191"/>
    </row>
    <row r="192" spans="1:14" x14ac:dyDescent="0.25">
      <c r="A192" s="55"/>
      <c r="B192" s="1"/>
      <c r="C192" s="1"/>
      <c r="D192" s="74"/>
      <c r="E192" s="1"/>
      <c r="F192" s="1"/>
      <c r="G192" s="1"/>
      <c r="H192" s="1"/>
      <c r="I192" s="1"/>
      <c r="J192" s="1"/>
      <c r="K192" s="1"/>
      <c r="L192" s="1"/>
      <c r="N192"/>
    </row>
    <row r="193" spans="1:14" x14ac:dyDescent="0.25">
      <c r="A193" s="55"/>
      <c r="B193" s="1"/>
      <c r="C193" s="1"/>
      <c r="D193" s="74"/>
      <c r="E193" s="1"/>
      <c r="F193" s="1"/>
      <c r="G193" s="1"/>
      <c r="H193" s="1"/>
      <c r="I193" s="1"/>
      <c r="J193" s="1"/>
      <c r="K193" s="1"/>
      <c r="L193" s="1"/>
      <c r="N193"/>
    </row>
    <row r="194" spans="1:14" x14ac:dyDescent="0.25">
      <c r="A194" s="55"/>
      <c r="B194" s="1"/>
      <c r="C194" s="1"/>
      <c r="D194" s="74"/>
      <c r="E194" s="1"/>
      <c r="F194" s="1"/>
      <c r="G194" s="1"/>
      <c r="H194" s="1"/>
      <c r="I194" s="1"/>
      <c r="J194" s="1"/>
      <c r="K194" s="1"/>
      <c r="L194" s="1"/>
      <c r="N194"/>
    </row>
    <row r="195" spans="1:14" x14ac:dyDescent="0.25">
      <c r="A195" s="55"/>
      <c r="B195" s="1"/>
      <c r="C195" s="1"/>
      <c r="D195" s="74"/>
      <c r="E195" s="1"/>
      <c r="F195" s="1"/>
      <c r="G195" s="1"/>
      <c r="H195" s="1"/>
      <c r="I195" s="1"/>
      <c r="J195" s="1"/>
      <c r="K195" s="1"/>
      <c r="L195" s="1"/>
      <c r="N195"/>
    </row>
    <row r="196" spans="1:14" x14ac:dyDescent="0.25">
      <c r="A196" s="55"/>
      <c r="B196" s="1"/>
      <c r="C196" s="1"/>
      <c r="D196" s="74"/>
      <c r="E196" s="1"/>
      <c r="F196" s="1"/>
      <c r="G196" s="1"/>
      <c r="H196" s="1"/>
      <c r="I196" s="1"/>
      <c r="J196" s="1"/>
      <c r="K196" s="1"/>
      <c r="L196" s="1"/>
      <c r="N196"/>
    </row>
    <row r="197" spans="1:14" x14ac:dyDescent="0.25">
      <c r="A197" s="55"/>
      <c r="B197" s="1"/>
      <c r="C197" s="1"/>
      <c r="D197" s="74"/>
      <c r="E197" s="1"/>
      <c r="F197" s="1"/>
      <c r="G197" s="1"/>
      <c r="H197" s="1"/>
      <c r="I197" s="1"/>
      <c r="J197" s="1"/>
      <c r="K197" s="1"/>
      <c r="L197" s="1"/>
      <c r="N197"/>
    </row>
    <row r="198" spans="1:14" x14ac:dyDescent="0.25">
      <c r="A198" s="55"/>
      <c r="B198" s="1"/>
      <c r="C198" s="1"/>
      <c r="D198" s="74"/>
      <c r="E198" s="1"/>
      <c r="F198" s="1"/>
      <c r="G198" s="1"/>
      <c r="H198" s="1"/>
      <c r="I198" s="1"/>
      <c r="J198" s="1"/>
      <c r="K198" s="1"/>
      <c r="L198" s="1"/>
      <c r="N198"/>
    </row>
    <row r="199" spans="1:14" x14ac:dyDescent="0.25">
      <c r="A199" s="55"/>
      <c r="B199" s="1"/>
      <c r="C199" s="1"/>
      <c r="D199" s="74"/>
      <c r="E199" s="1"/>
      <c r="F199" s="1"/>
      <c r="G199" s="1"/>
      <c r="H199" s="1"/>
      <c r="I199" s="1"/>
      <c r="J199" s="1"/>
      <c r="K199" s="1"/>
      <c r="L199" s="1"/>
      <c r="N199"/>
    </row>
    <row r="200" spans="1:14" x14ac:dyDescent="0.25">
      <c r="A200" s="55"/>
      <c r="B200" s="1"/>
      <c r="C200" s="1"/>
      <c r="D200" s="74"/>
      <c r="E200" s="1"/>
      <c r="F200" s="1"/>
      <c r="G200" s="1"/>
      <c r="H200" s="1"/>
      <c r="I200" s="1"/>
      <c r="J200" s="1"/>
      <c r="K200" s="1"/>
      <c r="L200" s="1"/>
      <c r="N200"/>
    </row>
    <row r="201" spans="1:14" x14ac:dyDescent="0.25">
      <c r="A201" s="55"/>
      <c r="B201" s="1"/>
      <c r="C201" s="1"/>
      <c r="D201" s="74"/>
      <c r="E201" s="1"/>
      <c r="F201" s="1"/>
      <c r="G201" s="1"/>
      <c r="H201" s="1"/>
      <c r="I201" s="1"/>
      <c r="J201" s="1"/>
      <c r="K201" s="1"/>
      <c r="L201" s="1"/>
      <c r="N201"/>
    </row>
    <row r="202" spans="1:14" x14ac:dyDescent="0.25">
      <c r="A202" s="55"/>
      <c r="B202" s="1"/>
      <c r="C202" s="1"/>
      <c r="D202" s="74"/>
      <c r="E202" s="1"/>
      <c r="F202" s="1"/>
      <c r="G202" s="1"/>
      <c r="H202" s="1"/>
      <c r="I202" s="1"/>
      <c r="J202" s="1"/>
      <c r="K202" s="1"/>
      <c r="L202" s="1"/>
      <c r="N202"/>
    </row>
    <row r="203" spans="1:14" x14ac:dyDescent="0.25">
      <c r="A203" s="55"/>
      <c r="B203" s="1"/>
      <c r="C203" s="1"/>
      <c r="D203" s="74"/>
      <c r="E203" s="1"/>
      <c r="F203" s="1"/>
      <c r="G203" s="1"/>
      <c r="H203" s="1"/>
      <c r="I203" s="1"/>
      <c r="J203" s="1"/>
      <c r="K203" s="1"/>
      <c r="L203" s="1"/>
      <c r="N203"/>
    </row>
    <row r="204" spans="1:14" x14ac:dyDescent="0.25">
      <c r="A204" s="55"/>
      <c r="B204" s="1"/>
      <c r="C204" s="1"/>
      <c r="D204" s="74"/>
      <c r="E204" s="1"/>
      <c r="F204" s="1"/>
      <c r="G204" s="1"/>
      <c r="H204" s="1"/>
      <c r="I204" s="1"/>
      <c r="J204" s="1"/>
      <c r="K204" s="1"/>
      <c r="L204" s="1"/>
      <c r="N204"/>
    </row>
    <row r="205" spans="1:14" x14ac:dyDescent="0.25">
      <c r="A205" s="55"/>
      <c r="B205" s="1"/>
      <c r="C205" s="1"/>
      <c r="D205" s="74"/>
      <c r="E205" s="1"/>
      <c r="F205" s="1"/>
      <c r="G205" s="1"/>
      <c r="H205" s="1"/>
      <c r="I205" s="1"/>
      <c r="J205" s="1"/>
      <c r="K205" s="1"/>
      <c r="L205" s="1"/>
      <c r="N205"/>
    </row>
    <row r="206" spans="1:14" x14ac:dyDescent="0.25">
      <c r="A206" s="55"/>
      <c r="B206" s="1"/>
      <c r="C206" s="1"/>
      <c r="D206" s="74"/>
      <c r="E206" s="1"/>
      <c r="F206" s="1"/>
      <c r="G206" s="1"/>
      <c r="H206" s="1"/>
      <c r="I206" s="1"/>
      <c r="J206" s="1"/>
      <c r="K206" s="1"/>
      <c r="L206" s="1"/>
      <c r="N206"/>
    </row>
    <row r="207" spans="1:14" x14ac:dyDescent="0.25">
      <c r="A207" s="55"/>
      <c r="B207" s="1"/>
      <c r="C207" s="1"/>
      <c r="D207" s="74"/>
      <c r="E207" s="1"/>
      <c r="F207" s="1"/>
      <c r="G207" s="1"/>
      <c r="H207" s="1"/>
      <c r="I207" s="1"/>
      <c r="J207" s="1"/>
      <c r="K207" s="1"/>
      <c r="L207" s="1"/>
      <c r="N207"/>
    </row>
    <row r="208" spans="1:14" x14ac:dyDescent="0.25">
      <c r="A208" s="55"/>
      <c r="B208" s="1"/>
      <c r="C208" s="1"/>
      <c r="D208" s="74"/>
      <c r="E208" s="1"/>
      <c r="F208" s="1"/>
      <c r="G208" s="1"/>
      <c r="H208" s="1"/>
      <c r="I208" s="1"/>
      <c r="J208" s="1"/>
      <c r="K208" s="1"/>
      <c r="L208" s="1"/>
      <c r="N208"/>
    </row>
    <row r="209" spans="1:14" x14ac:dyDescent="0.25">
      <c r="A209" s="55"/>
      <c r="B209" s="1"/>
      <c r="C209" s="1"/>
      <c r="D209" s="74"/>
      <c r="E209" s="1"/>
      <c r="F209" s="1"/>
      <c r="G209" s="1"/>
      <c r="H209" s="1"/>
      <c r="I209" s="1"/>
      <c r="J209" s="1"/>
      <c r="K209" s="1"/>
      <c r="L209" s="1"/>
      <c r="N209"/>
    </row>
    <row r="210" spans="1:14" x14ac:dyDescent="0.25">
      <c r="A210" s="55"/>
      <c r="B210" s="1"/>
      <c r="C210" s="1"/>
      <c r="D210" s="74"/>
      <c r="E210" s="1"/>
      <c r="F210" s="1"/>
      <c r="G210" s="1"/>
      <c r="H210" s="1"/>
      <c r="I210" s="1"/>
      <c r="J210" s="1"/>
      <c r="K210" s="1"/>
      <c r="L210" s="1"/>
      <c r="N210"/>
    </row>
    <row r="211" spans="1:14" x14ac:dyDescent="0.25">
      <c r="A211" s="55"/>
      <c r="B211" s="1"/>
      <c r="C211" s="1"/>
      <c r="D211" s="74"/>
      <c r="E211" s="1"/>
      <c r="F211" s="1"/>
      <c r="G211" s="1"/>
      <c r="H211" s="1"/>
      <c r="I211" s="1"/>
      <c r="J211" s="1"/>
      <c r="K211" s="1"/>
      <c r="L211" s="1"/>
      <c r="N211"/>
    </row>
    <row r="212" spans="1:14" x14ac:dyDescent="0.25">
      <c r="A212" s="55"/>
      <c r="B212" s="1"/>
      <c r="C212" s="1"/>
      <c r="D212" s="74"/>
      <c r="E212" s="1"/>
      <c r="F212" s="1"/>
      <c r="G212" s="1"/>
      <c r="H212" s="1"/>
      <c r="I212" s="1"/>
      <c r="J212" s="1"/>
      <c r="K212" s="1"/>
      <c r="L212" s="1"/>
      <c r="N212"/>
    </row>
    <row r="213" spans="1:14" x14ac:dyDescent="0.25">
      <c r="A213" s="55"/>
      <c r="B213" s="1"/>
      <c r="C213" s="1"/>
      <c r="D213" s="74"/>
      <c r="E213" s="1"/>
      <c r="F213" s="1"/>
      <c r="G213" s="1"/>
      <c r="H213" s="1"/>
      <c r="I213" s="1"/>
      <c r="J213" s="1"/>
      <c r="K213" s="1"/>
      <c r="L213" s="1"/>
      <c r="N213"/>
    </row>
    <row r="214" spans="1:14" x14ac:dyDescent="0.25">
      <c r="A214" s="55"/>
      <c r="B214" s="1"/>
      <c r="C214" s="1"/>
      <c r="D214" s="74"/>
      <c r="E214" s="1"/>
      <c r="F214" s="1"/>
      <c r="G214" s="1"/>
      <c r="H214" s="1"/>
      <c r="I214" s="1"/>
      <c r="J214" s="1"/>
      <c r="K214" s="1"/>
      <c r="L214" s="1"/>
      <c r="N214"/>
    </row>
    <row r="215" spans="1:14" x14ac:dyDescent="0.25">
      <c r="A215" s="55"/>
      <c r="B215" s="1"/>
      <c r="C215" s="1"/>
      <c r="D215" s="74"/>
      <c r="E215" s="1"/>
      <c r="F215" s="1"/>
      <c r="G215" s="1"/>
      <c r="H215" s="1"/>
      <c r="I215" s="1"/>
      <c r="J215" s="1"/>
      <c r="K215" s="1"/>
      <c r="L215" s="1"/>
      <c r="N215"/>
    </row>
    <row r="216" spans="1:14" x14ac:dyDescent="0.25">
      <c r="A216" s="55"/>
      <c r="B216" s="1"/>
      <c r="C216" s="1"/>
      <c r="D216" s="74"/>
      <c r="E216" s="1"/>
      <c r="F216" s="1"/>
      <c r="G216" s="1"/>
      <c r="H216" s="1"/>
      <c r="I216" s="1"/>
      <c r="J216" s="1"/>
      <c r="K216" s="1"/>
      <c r="L216" s="1"/>
      <c r="N216"/>
    </row>
    <row r="217" spans="1:14" x14ac:dyDescent="0.25">
      <c r="A217" s="55"/>
      <c r="B217" s="1"/>
      <c r="C217" s="1"/>
      <c r="D217" s="74"/>
      <c r="E217" s="1"/>
      <c r="F217" s="1"/>
      <c r="G217" s="1"/>
      <c r="H217" s="1"/>
      <c r="I217" s="1"/>
      <c r="J217" s="1"/>
      <c r="K217" s="1"/>
      <c r="L217" s="1"/>
      <c r="N217"/>
    </row>
    <row r="218" spans="1:14" x14ac:dyDescent="0.25">
      <c r="A218" s="55"/>
      <c r="B218" s="1"/>
      <c r="C218" s="1"/>
      <c r="D218" s="74"/>
      <c r="E218" s="1"/>
      <c r="F218" s="1"/>
      <c r="G218" s="1"/>
      <c r="H218" s="1"/>
      <c r="I218" s="1"/>
      <c r="J218" s="1"/>
      <c r="K218" s="1"/>
      <c r="L218" s="1"/>
      <c r="N218"/>
    </row>
    <row r="219" spans="1:14" x14ac:dyDescent="0.25">
      <c r="A219" s="55"/>
      <c r="B219" s="1"/>
      <c r="C219" s="1"/>
      <c r="D219" s="74"/>
      <c r="E219" s="1"/>
      <c r="F219" s="1"/>
      <c r="G219" s="1"/>
      <c r="H219" s="1"/>
      <c r="I219" s="1"/>
      <c r="J219" s="1"/>
      <c r="K219" s="1"/>
      <c r="L219" s="1"/>
      <c r="N219"/>
    </row>
    <row r="220" spans="1:14" x14ac:dyDescent="0.25">
      <c r="A220" s="55"/>
      <c r="B220" s="1"/>
      <c r="C220" s="1"/>
      <c r="D220" s="74"/>
      <c r="E220" s="1"/>
      <c r="F220" s="1"/>
      <c r="G220" s="1"/>
      <c r="H220" s="1"/>
      <c r="I220" s="1"/>
      <c r="J220" s="1"/>
      <c r="K220" s="1"/>
      <c r="L220" s="1"/>
      <c r="N220"/>
    </row>
    <row r="221" spans="1:14" x14ac:dyDescent="0.25">
      <c r="A221" s="55"/>
      <c r="B221" s="1"/>
      <c r="C221" s="1"/>
      <c r="D221" s="74"/>
      <c r="E221" s="1"/>
      <c r="F221" s="1"/>
      <c r="G221" s="1"/>
      <c r="H221" s="1"/>
      <c r="I221" s="1"/>
      <c r="J221" s="1"/>
      <c r="K221" s="1"/>
      <c r="L221" s="1"/>
      <c r="N221"/>
    </row>
    <row r="222" spans="1:14" x14ac:dyDescent="0.25">
      <c r="A222" s="55"/>
      <c r="B222" s="1"/>
      <c r="C222" s="1"/>
      <c r="D222" s="74"/>
      <c r="E222" s="1"/>
      <c r="F222" s="1"/>
      <c r="G222" s="1"/>
      <c r="H222" s="1"/>
      <c r="I222" s="1"/>
      <c r="J222" s="1"/>
      <c r="K222" s="1"/>
      <c r="L222" s="1"/>
      <c r="N222"/>
    </row>
    <row r="223" spans="1:14" x14ac:dyDescent="0.25">
      <c r="A223" s="55"/>
      <c r="B223" s="1"/>
      <c r="C223" s="1"/>
      <c r="D223" s="74"/>
      <c r="E223" s="1"/>
      <c r="F223" s="1"/>
      <c r="G223" s="1"/>
      <c r="H223" s="1"/>
      <c r="I223" s="1"/>
      <c r="J223" s="1"/>
      <c r="K223" s="1"/>
      <c r="L223" s="1"/>
      <c r="N223"/>
    </row>
    <row r="224" spans="1:14" x14ac:dyDescent="0.25">
      <c r="A224" s="55"/>
      <c r="B224" s="1"/>
      <c r="C224" s="1"/>
      <c r="D224" s="74"/>
      <c r="E224" s="1"/>
      <c r="F224" s="1"/>
      <c r="G224" s="1"/>
      <c r="H224" s="1"/>
      <c r="I224" s="1"/>
      <c r="J224" s="1"/>
      <c r="K224" s="1"/>
      <c r="L224" s="1"/>
      <c r="N224"/>
    </row>
    <row r="225" spans="1:14" x14ac:dyDescent="0.25">
      <c r="A225" s="55"/>
      <c r="B225" s="1"/>
      <c r="C225" s="1"/>
      <c r="D225" s="74"/>
      <c r="E225" s="1"/>
      <c r="F225" s="1"/>
      <c r="G225" s="1"/>
      <c r="H225" s="1"/>
      <c r="I225" s="1"/>
      <c r="J225" s="1"/>
      <c r="K225" s="1"/>
      <c r="L225" s="1"/>
      <c r="N225"/>
    </row>
    <row r="226" spans="1:14" x14ac:dyDescent="0.25">
      <c r="A226" s="55"/>
      <c r="B226" s="1"/>
      <c r="C226" s="1"/>
      <c r="D226" s="74"/>
      <c r="E226" s="1"/>
      <c r="F226" s="1"/>
      <c r="G226" s="1"/>
      <c r="H226" s="1"/>
      <c r="I226" s="1"/>
      <c r="J226" s="1"/>
      <c r="K226" s="1"/>
      <c r="L226" s="1"/>
      <c r="N226"/>
    </row>
    <row r="227" spans="1:14" x14ac:dyDescent="0.25">
      <c r="A227" s="55"/>
      <c r="B227" s="1"/>
      <c r="C227" s="1"/>
      <c r="D227" s="74"/>
      <c r="E227" s="1"/>
      <c r="F227" s="1"/>
      <c r="G227" s="1"/>
      <c r="H227" s="1"/>
      <c r="I227" s="1"/>
      <c r="J227" s="1"/>
      <c r="K227" s="1"/>
      <c r="L227" s="1"/>
      <c r="N227"/>
    </row>
    <row r="228" spans="1:14" x14ac:dyDescent="0.25">
      <c r="A228" s="55"/>
      <c r="B228" s="1"/>
      <c r="C228" s="1"/>
      <c r="D228" s="74"/>
      <c r="E228" s="1"/>
      <c r="F228" s="1"/>
      <c r="G228" s="1"/>
      <c r="H228" s="1"/>
      <c r="I228" s="1"/>
      <c r="J228" s="1"/>
      <c r="K228" s="1"/>
      <c r="L228" s="1"/>
      <c r="N228"/>
    </row>
    <row r="229" spans="1:14" x14ac:dyDescent="0.25">
      <c r="A229" s="55"/>
      <c r="B229" s="1"/>
      <c r="C229" s="1"/>
      <c r="D229" s="74"/>
      <c r="E229" s="1"/>
      <c r="F229" s="1"/>
      <c r="G229" s="1"/>
      <c r="H229" s="1"/>
      <c r="I229" s="1"/>
      <c r="J229" s="1"/>
      <c r="K229" s="1"/>
      <c r="L229" s="1"/>
      <c r="N229"/>
    </row>
    <row r="230" spans="1:14" x14ac:dyDescent="0.25">
      <c r="A230" s="55"/>
      <c r="B230" s="1"/>
      <c r="C230" s="1"/>
      <c r="D230" s="74"/>
      <c r="E230" s="1"/>
      <c r="F230" s="1"/>
      <c r="G230" s="1"/>
      <c r="H230" s="1"/>
      <c r="I230" s="1"/>
      <c r="J230" s="1"/>
      <c r="K230" s="1"/>
      <c r="L230" s="1"/>
      <c r="N230"/>
    </row>
    <row r="231" spans="1:14" x14ac:dyDescent="0.25">
      <c r="A231" s="55"/>
      <c r="B231" s="1"/>
      <c r="C231" s="1"/>
      <c r="D231" s="74"/>
      <c r="E231" s="1"/>
      <c r="F231" s="1"/>
      <c r="G231" s="1"/>
      <c r="H231" s="1"/>
      <c r="I231" s="1"/>
      <c r="J231" s="1"/>
      <c r="K231" s="1"/>
      <c r="L231" s="1"/>
      <c r="N231"/>
    </row>
    <row r="232" spans="1:14" x14ac:dyDescent="0.25">
      <c r="A232" s="55"/>
      <c r="B232" s="1"/>
      <c r="C232" s="1"/>
      <c r="D232" s="74"/>
      <c r="E232" s="1"/>
      <c r="F232" s="1"/>
      <c r="G232" s="1"/>
      <c r="H232" s="1"/>
      <c r="I232" s="1"/>
      <c r="J232" s="1"/>
      <c r="K232" s="1"/>
      <c r="L232" s="1"/>
      <c r="N232"/>
    </row>
    <row r="233" spans="1:14" x14ac:dyDescent="0.25">
      <c r="A233" s="55"/>
      <c r="B233" s="1"/>
      <c r="C233" s="1"/>
      <c r="D233" s="74"/>
      <c r="E233" s="1"/>
      <c r="F233" s="1"/>
      <c r="G233" s="1"/>
      <c r="H233" s="1"/>
      <c r="I233" s="1"/>
      <c r="J233" s="1"/>
      <c r="K233" s="1"/>
      <c r="L233" s="1"/>
      <c r="N233"/>
    </row>
    <row r="234" spans="1:14" x14ac:dyDescent="0.25">
      <c r="A234" s="55"/>
      <c r="B234" s="1"/>
      <c r="C234" s="1"/>
      <c r="D234" s="74"/>
      <c r="E234" s="1"/>
      <c r="F234" s="1"/>
      <c r="G234" s="1"/>
      <c r="H234" s="1"/>
      <c r="I234" s="1"/>
      <c r="J234" s="1"/>
      <c r="K234" s="1"/>
      <c r="L234" s="1"/>
      <c r="N234"/>
    </row>
    <row r="235" spans="1:14" x14ac:dyDescent="0.25">
      <c r="A235" s="55"/>
      <c r="B235" s="1"/>
      <c r="C235" s="1"/>
      <c r="D235" s="74"/>
      <c r="E235" s="1"/>
      <c r="F235" s="1"/>
      <c r="G235" s="1"/>
      <c r="H235" s="1"/>
      <c r="I235" s="1"/>
      <c r="J235" s="1"/>
      <c r="K235" s="1"/>
      <c r="L235" s="1"/>
      <c r="N235"/>
    </row>
    <row r="236" spans="1:14" x14ac:dyDescent="0.25">
      <c r="A236" s="55"/>
      <c r="B236" s="1"/>
      <c r="C236" s="1"/>
      <c r="D236" s="74"/>
      <c r="E236" s="1"/>
      <c r="F236" s="1"/>
      <c r="G236" s="1"/>
      <c r="H236" s="1"/>
      <c r="I236" s="1"/>
      <c r="J236" s="1"/>
      <c r="K236" s="1"/>
      <c r="L236" s="1"/>
      <c r="N236"/>
    </row>
    <row r="237" spans="1:14" x14ac:dyDescent="0.25">
      <c r="A237" s="55"/>
      <c r="B237" s="1"/>
      <c r="C237" s="1"/>
      <c r="D237" s="74"/>
      <c r="E237" s="1"/>
      <c r="F237" s="1"/>
      <c r="G237" s="1"/>
      <c r="H237" s="1"/>
      <c r="I237" s="1"/>
      <c r="J237" s="1"/>
      <c r="K237" s="1"/>
      <c r="L237" s="1"/>
      <c r="N237"/>
    </row>
    <row r="238" spans="1:14" x14ac:dyDescent="0.25">
      <c r="A238" s="55"/>
      <c r="B238" s="1"/>
      <c r="C238" s="1"/>
      <c r="D238" s="74"/>
      <c r="E238" s="1"/>
      <c r="F238" s="1"/>
      <c r="G238" s="1"/>
      <c r="H238" s="1"/>
      <c r="I238" s="1"/>
      <c r="J238" s="1"/>
      <c r="K238" s="1"/>
      <c r="L238" s="1"/>
      <c r="N238"/>
    </row>
    <row r="239" spans="1:14" x14ac:dyDescent="0.25">
      <c r="A239" s="55"/>
      <c r="B239" s="1"/>
      <c r="C239" s="1"/>
      <c r="D239" s="74"/>
      <c r="E239" s="1"/>
      <c r="F239" s="1"/>
      <c r="G239" s="1"/>
      <c r="H239" s="1"/>
      <c r="I239" s="1"/>
      <c r="J239" s="1"/>
      <c r="K239" s="1"/>
      <c r="L239" s="1"/>
      <c r="N239"/>
    </row>
    <row r="240" spans="1:14" x14ac:dyDescent="0.25">
      <c r="A240" s="55"/>
      <c r="B240" s="1"/>
      <c r="C240" s="1"/>
      <c r="D240" s="74"/>
      <c r="E240" s="1"/>
      <c r="F240" s="1"/>
      <c r="G240" s="1"/>
      <c r="H240" s="1"/>
      <c r="I240" s="1"/>
      <c r="J240" s="1"/>
      <c r="K240" s="1"/>
      <c r="L240" s="1"/>
      <c r="N240"/>
    </row>
    <row r="241" spans="1:14" x14ac:dyDescent="0.25">
      <c r="A241" s="55"/>
      <c r="B241" s="1"/>
      <c r="C241" s="1"/>
      <c r="D241" s="74"/>
      <c r="E241" s="1"/>
      <c r="F241" s="1"/>
      <c r="G241" s="1"/>
      <c r="H241" s="1"/>
      <c r="I241" s="1"/>
      <c r="J241" s="1"/>
      <c r="K241" s="1"/>
      <c r="L241" s="1"/>
      <c r="N241"/>
    </row>
    <row r="242" spans="1:14" x14ac:dyDescent="0.25">
      <c r="A242" s="55"/>
      <c r="B242" s="1"/>
      <c r="C242" s="1"/>
      <c r="D242" s="74"/>
      <c r="E242" s="1"/>
      <c r="F242" s="1"/>
      <c r="G242" s="1"/>
      <c r="H242" s="1"/>
      <c r="I242" s="1"/>
      <c r="J242" s="1"/>
      <c r="K242" s="1"/>
      <c r="L242" s="1"/>
      <c r="N242"/>
    </row>
    <row r="243" spans="1:14" x14ac:dyDescent="0.25">
      <c r="A243" s="55"/>
      <c r="B243" s="1"/>
      <c r="C243" s="1"/>
      <c r="D243" s="74"/>
      <c r="E243" s="1"/>
      <c r="F243" s="1"/>
      <c r="G243" s="1"/>
      <c r="H243" s="1"/>
      <c r="I243" s="1"/>
      <c r="J243" s="1"/>
      <c r="K243" s="1"/>
      <c r="L243" s="1"/>
      <c r="N243"/>
    </row>
    <row r="244" spans="1:14" x14ac:dyDescent="0.25">
      <c r="A244" s="55"/>
      <c r="B244" s="1"/>
      <c r="C244" s="1"/>
      <c r="D244" s="74"/>
      <c r="E244" s="1"/>
      <c r="F244" s="1"/>
      <c r="G244" s="1"/>
      <c r="H244" s="1"/>
      <c r="I244" s="1"/>
      <c r="J244" s="1"/>
      <c r="K244" s="1"/>
      <c r="L244" s="1"/>
      <c r="N244"/>
    </row>
    <row r="245" spans="1:14" x14ac:dyDescent="0.25">
      <c r="A245" s="55"/>
      <c r="B245" s="1"/>
      <c r="C245" s="1"/>
      <c r="D245" s="74"/>
      <c r="E245" s="1"/>
      <c r="F245" s="1"/>
      <c r="G245" s="1"/>
      <c r="H245" s="1"/>
      <c r="I245" s="1"/>
      <c r="J245" s="1"/>
      <c r="K245" s="1"/>
      <c r="L245" s="1"/>
      <c r="N245"/>
    </row>
    <row r="246" spans="1:14" x14ac:dyDescent="0.25">
      <c r="A246" s="55"/>
      <c r="B246" s="1"/>
      <c r="C246" s="1"/>
      <c r="D246" s="74"/>
      <c r="E246" s="1"/>
      <c r="F246" s="1"/>
      <c r="G246" s="1"/>
      <c r="H246" s="1"/>
      <c r="I246" s="1"/>
      <c r="J246" s="1"/>
      <c r="K246" s="1"/>
      <c r="L246" s="1"/>
      <c r="N246"/>
    </row>
    <row r="247" spans="1:14" x14ac:dyDescent="0.25">
      <c r="A247" s="55"/>
      <c r="B247" s="1"/>
      <c r="C247" s="1"/>
      <c r="D247" s="74"/>
      <c r="E247" s="1"/>
      <c r="F247" s="1"/>
      <c r="G247" s="1"/>
      <c r="H247" s="1"/>
      <c r="I247" s="1"/>
      <c r="J247" s="1"/>
      <c r="K247" s="1"/>
      <c r="L247" s="1"/>
      <c r="N247"/>
    </row>
    <row r="248" spans="1:14" x14ac:dyDescent="0.25">
      <c r="A248" s="55"/>
      <c r="B248" s="1"/>
      <c r="C248" s="1"/>
      <c r="D248" s="74"/>
      <c r="E248" s="1"/>
      <c r="F248" s="1"/>
      <c r="G248" s="1"/>
      <c r="H248" s="1"/>
      <c r="I248" s="1"/>
      <c r="J248" s="1"/>
      <c r="K248" s="1"/>
      <c r="L248" s="1"/>
      <c r="N248"/>
    </row>
    <row r="249" spans="1:14" x14ac:dyDescent="0.25">
      <c r="A249" s="55"/>
      <c r="B249" s="1"/>
      <c r="C249" s="1"/>
      <c r="D249" s="74"/>
      <c r="E249" s="1"/>
      <c r="F249" s="1"/>
      <c r="G249" s="1"/>
      <c r="H249" s="1"/>
      <c r="I249" s="1"/>
      <c r="J249" s="1"/>
      <c r="K249" s="1"/>
      <c r="L249" s="1"/>
      <c r="N249"/>
    </row>
    <row r="250" spans="1:14" x14ac:dyDescent="0.25">
      <c r="A250" s="55"/>
      <c r="B250" s="1"/>
      <c r="C250" s="1"/>
      <c r="D250" s="74"/>
      <c r="E250" s="1"/>
      <c r="F250" s="1"/>
      <c r="G250" s="1"/>
      <c r="H250" s="1"/>
      <c r="I250" s="1"/>
      <c r="J250" s="1"/>
      <c r="K250" s="1"/>
      <c r="L250" s="1"/>
      <c r="N250"/>
    </row>
    <row r="251" spans="1:14" x14ac:dyDescent="0.25">
      <c r="A251" s="55"/>
      <c r="B251" s="1"/>
      <c r="C251" s="1"/>
      <c r="D251" s="74"/>
      <c r="E251" s="1"/>
      <c r="F251" s="1"/>
      <c r="G251" s="1"/>
      <c r="H251" s="1"/>
      <c r="I251" s="1"/>
      <c r="J251" s="1"/>
      <c r="K251" s="1"/>
      <c r="L251" s="1"/>
      <c r="N251"/>
    </row>
    <row r="252" spans="1:14" x14ac:dyDescent="0.25">
      <c r="A252" s="55"/>
      <c r="B252" s="1"/>
      <c r="C252" s="1"/>
      <c r="D252" s="74"/>
      <c r="E252" s="1"/>
      <c r="F252" s="1"/>
      <c r="G252" s="1"/>
      <c r="H252" s="1"/>
      <c r="I252" s="1"/>
      <c r="J252" s="1"/>
      <c r="K252" s="1"/>
      <c r="L252" s="1"/>
      <c r="N252"/>
    </row>
    <row r="253" spans="1:14" x14ac:dyDescent="0.25">
      <c r="A253" s="55"/>
      <c r="B253" s="1"/>
      <c r="C253" s="1"/>
      <c r="D253" s="74"/>
      <c r="E253" s="1"/>
      <c r="F253" s="1"/>
      <c r="G253" s="1"/>
      <c r="H253" s="1"/>
      <c r="I253" s="1"/>
      <c r="J253" s="1"/>
      <c r="K253" s="1"/>
      <c r="L253" s="1"/>
      <c r="N253"/>
    </row>
    <row r="254" spans="1:14" x14ac:dyDescent="0.25">
      <c r="A254" s="55"/>
      <c r="B254" s="1"/>
      <c r="C254" s="1"/>
      <c r="D254" s="74"/>
      <c r="E254" s="1"/>
      <c r="F254" s="1"/>
      <c r="G254" s="1"/>
      <c r="H254" s="1"/>
      <c r="I254" s="1"/>
      <c r="J254" s="1"/>
      <c r="K254" s="1"/>
      <c r="L254" s="1"/>
      <c r="N254"/>
    </row>
    <row r="255" spans="1:14" x14ac:dyDescent="0.25">
      <c r="A255" s="55"/>
      <c r="B255" s="1"/>
      <c r="C255" s="1"/>
      <c r="D255" s="74"/>
      <c r="E255" s="1"/>
      <c r="F255" s="1"/>
      <c r="G255" s="1"/>
      <c r="H255" s="1"/>
      <c r="I255" s="1"/>
      <c r="J255" s="1"/>
      <c r="K255" s="1"/>
      <c r="L255" s="1"/>
      <c r="N255"/>
    </row>
    <row r="256" spans="1:14" x14ac:dyDescent="0.25">
      <c r="A256" s="55"/>
      <c r="B256" s="1"/>
      <c r="C256" s="1"/>
      <c r="D256" s="74"/>
      <c r="E256" s="1"/>
      <c r="F256" s="1"/>
      <c r="G256" s="1"/>
      <c r="H256" s="1"/>
      <c r="I256" s="1"/>
      <c r="J256" s="1"/>
      <c r="K256" s="1"/>
      <c r="L256" s="1"/>
      <c r="N256"/>
    </row>
    <row r="257" spans="1:14" x14ac:dyDescent="0.25">
      <c r="A257" s="55"/>
      <c r="B257" s="1"/>
      <c r="C257" s="1"/>
      <c r="D257" s="74"/>
      <c r="E257" s="1"/>
      <c r="F257" s="1"/>
      <c r="G257" s="1"/>
      <c r="H257" s="1"/>
      <c r="I257" s="1"/>
      <c r="J257" s="1"/>
      <c r="K257" s="1"/>
      <c r="L257" s="1"/>
      <c r="N257"/>
    </row>
    <row r="258" spans="1:14" x14ac:dyDescent="0.25">
      <c r="A258" s="55"/>
      <c r="B258" s="1"/>
      <c r="C258" s="1"/>
      <c r="D258" s="74"/>
      <c r="E258" s="1"/>
      <c r="F258" s="1"/>
      <c r="G258" s="1"/>
      <c r="H258" s="1"/>
      <c r="I258" s="1"/>
      <c r="J258" s="1"/>
      <c r="K258" s="1"/>
      <c r="L258" s="1"/>
      <c r="N258"/>
    </row>
    <row r="259" spans="1:14" x14ac:dyDescent="0.25">
      <c r="A259" s="55"/>
      <c r="B259" s="1"/>
      <c r="C259" s="1"/>
      <c r="D259" s="74"/>
      <c r="E259" s="1"/>
      <c r="F259" s="1"/>
      <c r="G259" s="1"/>
      <c r="H259" s="1"/>
      <c r="I259" s="1"/>
      <c r="J259" s="1"/>
      <c r="K259" s="1"/>
      <c r="L259" s="1"/>
      <c r="N259"/>
    </row>
    <row r="260" spans="1:14" x14ac:dyDescent="0.25">
      <c r="A260" s="55"/>
      <c r="B260" s="1"/>
      <c r="C260" s="1"/>
      <c r="D260" s="74"/>
      <c r="E260" s="1"/>
      <c r="F260" s="1"/>
      <c r="G260" s="1"/>
      <c r="H260" s="1"/>
      <c r="I260" s="1"/>
      <c r="J260" s="1"/>
      <c r="K260" s="1"/>
      <c r="L260" s="1"/>
      <c r="N260"/>
    </row>
    <row r="261" spans="1:14" x14ac:dyDescent="0.25">
      <c r="A261" s="55"/>
      <c r="B261" s="1"/>
      <c r="C261" s="1"/>
      <c r="D261" s="74"/>
      <c r="E261" s="1"/>
      <c r="F261" s="1"/>
      <c r="G261" s="1"/>
      <c r="H261" s="1"/>
      <c r="I261" s="1"/>
      <c r="J261" s="1"/>
      <c r="K261" s="1"/>
      <c r="L261" s="1"/>
      <c r="N261"/>
    </row>
    <row r="262" spans="1:14" x14ac:dyDescent="0.25">
      <c r="A262" s="55"/>
      <c r="B262" s="1"/>
      <c r="C262" s="1"/>
      <c r="D262" s="74"/>
      <c r="E262" s="1"/>
      <c r="F262" s="1"/>
      <c r="G262" s="1"/>
      <c r="H262" s="1"/>
      <c r="I262" s="1"/>
      <c r="J262" s="1"/>
      <c r="K262" s="1"/>
      <c r="L262" s="1"/>
      <c r="N262"/>
    </row>
    <row r="263" spans="1:14" x14ac:dyDescent="0.25">
      <c r="A263" s="55"/>
      <c r="B263" s="1"/>
      <c r="C263" s="1"/>
      <c r="D263" s="74"/>
      <c r="E263" s="1"/>
      <c r="F263" s="1"/>
      <c r="G263" s="1"/>
      <c r="H263" s="1"/>
      <c r="I263" s="1"/>
      <c r="J263" s="1"/>
      <c r="K263" s="1"/>
      <c r="L263" s="1"/>
      <c r="N263"/>
    </row>
    <row r="264" spans="1:14" x14ac:dyDescent="0.25">
      <c r="A264" s="55"/>
      <c r="B264" s="1"/>
      <c r="C264" s="1"/>
      <c r="D264" s="74"/>
      <c r="E264" s="1"/>
      <c r="F264" s="1"/>
      <c r="G264" s="1"/>
      <c r="H264" s="1"/>
      <c r="I264" s="1"/>
      <c r="J264" s="1"/>
      <c r="K264" s="1"/>
      <c r="L264" s="1"/>
      <c r="N264"/>
    </row>
    <row r="265" spans="1:14" x14ac:dyDescent="0.25">
      <c r="A265" s="55"/>
      <c r="B265" s="1"/>
      <c r="C265" s="1"/>
      <c r="D265" s="74"/>
      <c r="E265" s="1"/>
      <c r="F265" s="1"/>
      <c r="G265" s="1"/>
      <c r="H265" s="1"/>
      <c r="I265" s="1"/>
      <c r="J265" s="1"/>
      <c r="K265" s="1"/>
      <c r="L265" s="1"/>
      <c r="N265"/>
    </row>
    <row r="266" spans="1:14" x14ac:dyDescent="0.25">
      <c r="A266" s="55"/>
      <c r="B266" s="1"/>
      <c r="C266" s="1"/>
      <c r="D266" s="74"/>
      <c r="E266" s="1"/>
      <c r="F266" s="1"/>
      <c r="G266" s="1"/>
      <c r="H266" s="1"/>
      <c r="I266" s="1"/>
      <c r="J266" s="1"/>
      <c r="K266" s="1"/>
      <c r="L266" s="1"/>
      <c r="N266"/>
    </row>
    <row r="267" spans="1:14" x14ac:dyDescent="0.25">
      <c r="A267" s="55"/>
      <c r="B267" s="1"/>
      <c r="C267" s="1"/>
      <c r="D267" s="74"/>
      <c r="E267" s="1"/>
      <c r="F267" s="1"/>
      <c r="G267" s="1"/>
      <c r="H267" s="1"/>
      <c r="I267" s="1"/>
      <c r="J267" s="1"/>
      <c r="K267" s="1"/>
      <c r="L267" s="1"/>
      <c r="N267"/>
    </row>
    <row r="268" spans="1:14" x14ac:dyDescent="0.25">
      <c r="A268" s="55"/>
      <c r="B268" s="1"/>
      <c r="C268" s="1"/>
      <c r="D268" s="74"/>
      <c r="E268" s="1"/>
      <c r="F268" s="1"/>
      <c r="G268" s="1"/>
      <c r="H268" s="1"/>
      <c r="I268" s="1"/>
      <c r="J268" s="1"/>
      <c r="K268" s="1"/>
      <c r="L268" s="1"/>
      <c r="N268"/>
    </row>
    <row r="269" spans="1:14" x14ac:dyDescent="0.25">
      <c r="A269" s="55"/>
      <c r="B269" s="1"/>
      <c r="C269" s="1"/>
      <c r="D269" s="74"/>
      <c r="E269" s="1"/>
      <c r="F269" s="1"/>
      <c r="G269" s="1"/>
      <c r="H269" s="1"/>
      <c r="I269" s="1"/>
      <c r="J269" s="1"/>
      <c r="K269" s="1"/>
      <c r="L269" s="1"/>
      <c r="N269"/>
    </row>
    <row r="270" spans="1:14" x14ac:dyDescent="0.25">
      <c r="A270" s="55"/>
      <c r="B270" s="1"/>
      <c r="C270" s="1"/>
      <c r="D270" s="74"/>
      <c r="E270" s="1"/>
      <c r="F270" s="1"/>
      <c r="G270" s="1"/>
      <c r="H270" s="1"/>
      <c r="I270" s="1"/>
      <c r="J270" s="1"/>
      <c r="K270" s="1"/>
      <c r="L270" s="1"/>
      <c r="N270"/>
    </row>
    <row r="271" spans="1:14" x14ac:dyDescent="0.25">
      <c r="A271" s="55"/>
      <c r="B271" s="1"/>
      <c r="C271" s="1"/>
      <c r="D271" s="74"/>
      <c r="E271" s="1"/>
      <c r="F271" s="1"/>
      <c r="G271" s="1"/>
      <c r="H271" s="1"/>
      <c r="I271" s="1"/>
      <c r="J271" s="1"/>
      <c r="K271" s="1"/>
      <c r="L271" s="1"/>
      <c r="N271"/>
    </row>
    <row r="272" spans="1:14" x14ac:dyDescent="0.25">
      <c r="A272" s="55"/>
      <c r="B272" s="1"/>
      <c r="C272" s="1"/>
      <c r="D272" s="74"/>
      <c r="E272" s="1"/>
      <c r="F272" s="1"/>
      <c r="G272" s="1"/>
      <c r="H272" s="1"/>
      <c r="I272" s="1"/>
      <c r="J272" s="1"/>
      <c r="K272" s="1"/>
      <c r="L272" s="1"/>
      <c r="N272"/>
    </row>
    <row r="273" spans="1:14" x14ac:dyDescent="0.25">
      <c r="A273" s="55"/>
      <c r="B273" s="1"/>
      <c r="C273" s="1"/>
      <c r="D273" s="74"/>
      <c r="E273" s="1"/>
      <c r="F273" s="1"/>
      <c r="G273" s="1"/>
      <c r="H273" s="1"/>
      <c r="I273" s="1"/>
      <c r="J273" s="1"/>
      <c r="K273" s="1"/>
      <c r="L273" s="1"/>
      <c r="N273"/>
    </row>
    <row r="274" spans="1:14" x14ac:dyDescent="0.25">
      <c r="A274" s="55"/>
      <c r="B274" s="1"/>
      <c r="C274" s="1"/>
      <c r="D274" s="74"/>
      <c r="E274" s="1"/>
      <c r="F274" s="1"/>
      <c r="G274" s="1"/>
      <c r="H274" s="1"/>
      <c r="I274" s="1"/>
      <c r="J274" s="1"/>
      <c r="K274" s="1"/>
      <c r="L274" s="1"/>
      <c r="N274"/>
    </row>
    <row r="275" spans="1:14" x14ac:dyDescent="0.25">
      <c r="A275" s="55"/>
      <c r="B275" s="1"/>
      <c r="C275" s="1"/>
      <c r="D275" s="74"/>
      <c r="E275" s="1"/>
      <c r="F275" s="1"/>
      <c r="G275" s="1"/>
      <c r="H275" s="1"/>
      <c r="I275" s="1"/>
      <c r="J275" s="1"/>
      <c r="K275" s="1"/>
      <c r="L275" s="1"/>
      <c r="N275"/>
    </row>
    <row r="276" spans="1:14" x14ac:dyDescent="0.25">
      <c r="A276" s="55"/>
      <c r="B276" s="1"/>
      <c r="C276" s="1"/>
      <c r="D276" s="74"/>
      <c r="E276" s="1"/>
      <c r="F276" s="1"/>
      <c r="G276" s="1"/>
      <c r="H276" s="1"/>
      <c r="I276" s="1"/>
      <c r="J276" s="1"/>
      <c r="K276" s="1"/>
      <c r="L276" s="1"/>
      <c r="N276"/>
    </row>
    <row r="277" spans="1:14" x14ac:dyDescent="0.25">
      <c r="A277" s="55"/>
      <c r="B277" s="1"/>
      <c r="C277" s="1"/>
      <c r="D277" s="74"/>
      <c r="E277" s="1"/>
      <c r="F277" s="1"/>
      <c r="G277" s="1"/>
      <c r="H277" s="1"/>
      <c r="I277" s="1"/>
      <c r="J277" s="1"/>
      <c r="K277" s="1"/>
      <c r="L277" s="1"/>
      <c r="N277"/>
    </row>
    <row r="278" spans="1:14" x14ac:dyDescent="0.25">
      <c r="A278" s="55"/>
      <c r="B278" s="1"/>
      <c r="C278" s="1"/>
      <c r="D278" s="74"/>
      <c r="E278" s="1"/>
      <c r="F278" s="1"/>
      <c r="G278" s="1"/>
      <c r="H278" s="1"/>
      <c r="I278" s="1"/>
      <c r="J278" s="1"/>
      <c r="K278" s="1"/>
      <c r="L278" s="1"/>
      <c r="N278"/>
    </row>
    <row r="279" spans="1:14" x14ac:dyDescent="0.25">
      <c r="A279" s="55"/>
      <c r="B279" s="1"/>
      <c r="C279" s="1"/>
      <c r="D279" s="74"/>
      <c r="E279" s="1"/>
      <c r="F279" s="1"/>
      <c r="G279" s="1"/>
      <c r="H279" s="1"/>
      <c r="I279" s="1"/>
      <c r="J279" s="1"/>
      <c r="K279" s="1"/>
      <c r="L279" s="1"/>
      <c r="N279"/>
    </row>
    <row r="280" spans="1:14" x14ac:dyDescent="0.25">
      <c r="A280" s="55"/>
      <c r="B280" s="1"/>
      <c r="C280" s="1"/>
      <c r="D280" s="74"/>
      <c r="E280" s="1"/>
      <c r="F280" s="1"/>
      <c r="G280" s="1"/>
      <c r="H280" s="1"/>
      <c r="I280" s="1"/>
      <c r="J280" s="1"/>
      <c r="K280" s="1"/>
      <c r="L280" s="1"/>
      <c r="N280"/>
    </row>
    <row r="281" spans="1:14" x14ac:dyDescent="0.25">
      <c r="A281" s="55"/>
      <c r="B281" s="1"/>
      <c r="C281" s="1"/>
      <c r="D281" s="74"/>
      <c r="E281" s="1"/>
      <c r="F281" s="1"/>
      <c r="G281" s="1"/>
      <c r="H281" s="1"/>
      <c r="I281" s="1"/>
      <c r="J281" s="1"/>
      <c r="K281" s="1"/>
      <c r="L281" s="1"/>
      <c r="N281"/>
    </row>
    <row r="282" spans="1:14" x14ac:dyDescent="0.25">
      <c r="A282" s="55"/>
      <c r="B282" s="1"/>
      <c r="C282" s="1"/>
      <c r="D282" s="74"/>
      <c r="E282" s="1"/>
      <c r="F282" s="1"/>
      <c r="G282" s="1"/>
      <c r="H282" s="1"/>
      <c r="I282" s="1"/>
      <c r="J282" s="1"/>
      <c r="K282" s="1"/>
      <c r="L282" s="1"/>
      <c r="N282"/>
    </row>
    <row r="283" spans="1:14" x14ac:dyDescent="0.25">
      <c r="A283" s="55"/>
      <c r="B283" s="1"/>
      <c r="C283" s="1"/>
      <c r="D283" s="74"/>
      <c r="E283" s="1"/>
      <c r="F283" s="1"/>
      <c r="G283" s="1"/>
      <c r="H283" s="1"/>
      <c r="I283" s="1"/>
      <c r="J283" s="1"/>
      <c r="K283" s="1"/>
      <c r="L283" s="1"/>
      <c r="N283"/>
    </row>
    <row r="284" spans="1:14" x14ac:dyDescent="0.25">
      <c r="A284" s="55"/>
      <c r="B284" s="1"/>
      <c r="C284" s="1"/>
      <c r="D284" s="74"/>
      <c r="E284" s="1"/>
      <c r="F284" s="1"/>
      <c r="G284" s="1"/>
      <c r="H284" s="1"/>
      <c r="I284" s="1"/>
      <c r="J284" s="1"/>
      <c r="K284" s="1"/>
      <c r="L284" s="1"/>
      <c r="N284"/>
    </row>
    <row r="285" spans="1:14" x14ac:dyDescent="0.25">
      <c r="A285" s="55"/>
      <c r="B285" s="1"/>
      <c r="C285" s="1"/>
      <c r="D285" s="74"/>
      <c r="E285" s="1"/>
      <c r="F285" s="1"/>
      <c r="G285" s="1"/>
      <c r="H285" s="1"/>
      <c r="I285" s="1"/>
      <c r="J285" s="1"/>
      <c r="K285" s="1"/>
      <c r="L285" s="1"/>
      <c r="N285"/>
    </row>
    <row r="286" spans="1:14" x14ac:dyDescent="0.25">
      <c r="A286" s="55"/>
      <c r="B286" s="1"/>
      <c r="C286" s="1"/>
      <c r="D286" s="74"/>
      <c r="E286" s="1"/>
      <c r="F286" s="1"/>
      <c r="G286" s="1"/>
      <c r="H286" s="1"/>
      <c r="I286" s="1"/>
      <c r="J286" s="1"/>
      <c r="K286" s="1"/>
      <c r="L286" s="1"/>
      <c r="N286"/>
    </row>
    <row r="287" spans="1:14" x14ac:dyDescent="0.25">
      <c r="A287" s="55"/>
      <c r="B287" s="1"/>
      <c r="C287" s="1"/>
      <c r="D287" s="74"/>
      <c r="E287" s="1"/>
      <c r="F287" s="1"/>
      <c r="G287" s="1"/>
      <c r="H287" s="1"/>
      <c r="I287" s="1"/>
      <c r="J287" s="1"/>
      <c r="K287" s="1"/>
      <c r="L287" s="1"/>
      <c r="N287"/>
    </row>
    <row r="288" spans="1:14" x14ac:dyDescent="0.25">
      <c r="A288" s="55"/>
      <c r="B288" s="1"/>
      <c r="C288" s="1"/>
      <c r="D288" s="74"/>
      <c r="E288" s="1"/>
      <c r="F288" s="1"/>
      <c r="G288" s="1"/>
      <c r="H288" s="1"/>
      <c r="I288" s="1"/>
      <c r="J288" s="1"/>
      <c r="K288" s="1"/>
      <c r="L288" s="1"/>
      <c r="N288"/>
    </row>
    <row r="289" spans="1:14" x14ac:dyDescent="0.25">
      <c r="A289" s="55"/>
      <c r="B289" s="1"/>
      <c r="C289" s="1"/>
      <c r="D289" s="74"/>
      <c r="E289" s="1"/>
      <c r="F289" s="1"/>
      <c r="G289" s="1"/>
      <c r="H289" s="1"/>
      <c r="I289" s="1"/>
      <c r="J289" s="1"/>
      <c r="K289" s="1"/>
      <c r="L289" s="1"/>
      <c r="N289"/>
    </row>
    <row r="290" spans="1:14" x14ac:dyDescent="0.25">
      <c r="A290" s="55"/>
      <c r="B290" s="1"/>
      <c r="C290" s="1"/>
      <c r="D290" s="74"/>
      <c r="E290" s="1"/>
      <c r="F290" s="1"/>
      <c r="G290" s="1"/>
      <c r="H290" s="1"/>
      <c r="I290" s="1"/>
      <c r="J290" s="1"/>
      <c r="K290" s="1"/>
      <c r="L290" s="1"/>
      <c r="N290"/>
    </row>
    <row r="291" spans="1:14" x14ac:dyDescent="0.25">
      <c r="A291" s="55"/>
      <c r="B291" s="1"/>
      <c r="C291" s="1"/>
      <c r="D291" s="74"/>
      <c r="E291" s="1"/>
      <c r="F291" s="1"/>
      <c r="G291" s="1"/>
      <c r="H291" s="1"/>
      <c r="I291" s="1"/>
      <c r="J291" s="1"/>
      <c r="K291" s="1"/>
      <c r="L291" s="1"/>
      <c r="N291"/>
    </row>
    <row r="292" spans="1:14" x14ac:dyDescent="0.25">
      <c r="A292" s="55"/>
      <c r="B292" s="1"/>
      <c r="C292" s="1"/>
      <c r="D292" s="74"/>
      <c r="E292" s="1"/>
      <c r="F292" s="1"/>
      <c r="G292" s="1"/>
      <c r="H292" s="1"/>
      <c r="I292" s="1"/>
      <c r="J292" s="1"/>
      <c r="K292" s="1"/>
      <c r="L292" s="1"/>
      <c r="N292"/>
    </row>
    <row r="293" spans="1:14" x14ac:dyDescent="0.25">
      <c r="A293" s="55"/>
      <c r="B293" s="1"/>
      <c r="C293" s="1"/>
      <c r="D293" s="74"/>
      <c r="E293" s="1"/>
      <c r="F293" s="1"/>
      <c r="G293" s="1"/>
      <c r="H293" s="1"/>
      <c r="I293" s="1"/>
      <c r="J293" s="1"/>
      <c r="K293" s="1"/>
      <c r="L293" s="1"/>
      <c r="N293"/>
    </row>
    <row r="294" spans="1:14" x14ac:dyDescent="0.25">
      <c r="A294" s="55"/>
      <c r="B294" s="1"/>
      <c r="C294" s="1"/>
      <c r="D294" s="74"/>
      <c r="E294" s="1"/>
      <c r="F294" s="1"/>
      <c r="G294" s="1"/>
      <c r="H294" s="1"/>
      <c r="I294" s="1"/>
      <c r="J294" s="1"/>
      <c r="K294" s="1"/>
      <c r="L294" s="1"/>
      <c r="N294"/>
    </row>
    <row r="295" spans="1:14" x14ac:dyDescent="0.25">
      <c r="A295" s="55"/>
      <c r="B295" s="1"/>
      <c r="C295" s="1"/>
      <c r="D295" s="74"/>
      <c r="E295" s="1"/>
      <c r="F295" s="1"/>
      <c r="G295" s="1"/>
      <c r="H295" s="1"/>
      <c r="I295" s="1"/>
      <c r="J295" s="1"/>
      <c r="K295" s="1"/>
      <c r="L295" s="1"/>
      <c r="N295"/>
    </row>
    <row r="296" spans="1:14" x14ac:dyDescent="0.25">
      <c r="A296" s="55"/>
      <c r="B296" s="1"/>
      <c r="C296" s="1"/>
      <c r="D296" s="74"/>
      <c r="E296" s="1"/>
      <c r="F296" s="1"/>
      <c r="G296" s="1"/>
      <c r="H296" s="1"/>
      <c r="I296" s="1"/>
      <c r="J296" s="1"/>
      <c r="K296" s="1"/>
      <c r="L296" s="1"/>
      <c r="N296"/>
    </row>
    <row r="297" spans="1:14" x14ac:dyDescent="0.25">
      <c r="A297" s="55"/>
      <c r="B297" s="1"/>
      <c r="C297" s="1"/>
      <c r="D297" s="74"/>
      <c r="E297" s="1"/>
      <c r="F297" s="1"/>
      <c r="G297" s="1"/>
      <c r="H297" s="1"/>
      <c r="I297" s="1"/>
      <c r="J297" s="1"/>
      <c r="K297" s="1"/>
      <c r="L297" s="1"/>
      <c r="N297"/>
    </row>
    <row r="298" spans="1:14" x14ac:dyDescent="0.25">
      <c r="A298" s="55"/>
      <c r="B298" s="1"/>
      <c r="C298" s="1"/>
      <c r="D298" s="74"/>
      <c r="E298" s="1"/>
      <c r="F298" s="1"/>
      <c r="G298" s="1"/>
      <c r="H298" s="1"/>
      <c r="I298" s="1"/>
      <c r="J298" s="1"/>
      <c r="K298" s="1"/>
      <c r="L298" s="1"/>
      <c r="N298"/>
    </row>
    <row r="299" spans="1:14" x14ac:dyDescent="0.25">
      <c r="A299" s="55"/>
      <c r="B299" s="1"/>
      <c r="C299" s="1"/>
      <c r="D299" s="74"/>
      <c r="E299" s="1"/>
      <c r="F299" s="1"/>
      <c r="G299" s="1"/>
      <c r="H299" s="1"/>
      <c r="I299" s="1"/>
      <c r="J299" s="1"/>
      <c r="K299" s="1"/>
      <c r="L299" s="1"/>
      <c r="N299"/>
    </row>
    <row r="300" spans="1:14" x14ac:dyDescent="0.25">
      <c r="A300" s="55"/>
      <c r="B300" s="1"/>
      <c r="C300" s="1"/>
      <c r="D300" s="74"/>
      <c r="E300" s="1"/>
      <c r="F300" s="1"/>
      <c r="G300" s="1"/>
      <c r="H300" s="1"/>
      <c r="I300" s="1"/>
      <c r="J300" s="1"/>
      <c r="K300" s="1"/>
      <c r="L300" s="1"/>
      <c r="N300"/>
    </row>
    <row r="301" spans="1:14" x14ac:dyDescent="0.25">
      <c r="A301" s="55"/>
      <c r="B301" s="1"/>
      <c r="C301" s="1"/>
      <c r="D301" s="74"/>
      <c r="E301" s="1"/>
      <c r="F301" s="1"/>
      <c r="G301" s="1"/>
      <c r="H301" s="1"/>
      <c r="I301" s="1"/>
      <c r="J301" s="1"/>
      <c r="K301" s="1"/>
      <c r="L301" s="1"/>
      <c r="N301"/>
    </row>
    <row r="302" spans="1:14" x14ac:dyDescent="0.25">
      <c r="A302" s="55"/>
      <c r="B302" s="1"/>
      <c r="C302" s="1"/>
      <c r="D302" s="74"/>
      <c r="E302" s="1"/>
      <c r="F302" s="1"/>
      <c r="G302" s="1"/>
      <c r="H302" s="1"/>
      <c r="I302" s="1"/>
      <c r="J302" s="1"/>
      <c r="K302" s="1"/>
      <c r="L302" s="1"/>
      <c r="N302"/>
    </row>
    <row r="303" spans="1:14" x14ac:dyDescent="0.25">
      <c r="A303" s="55"/>
      <c r="B303" s="1"/>
      <c r="C303" s="1"/>
      <c r="D303" s="74"/>
      <c r="E303" s="1"/>
      <c r="F303" s="1"/>
      <c r="G303" s="1"/>
      <c r="H303" s="1"/>
      <c r="I303" s="1"/>
      <c r="J303" s="1"/>
      <c r="K303" s="1"/>
      <c r="L303" s="1"/>
      <c r="N303"/>
    </row>
    <row r="304" spans="1:14" x14ac:dyDescent="0.25">
      <c r="A304" s="55"/>
      <c r="B304" s="1"/>
      <c r="C304" s="1"/>
      <c r="D304" s="74"/>
      <c r="E304" s="1"/>
      <c r="F304" s="1"/>
      <c r="G304" s="1"/>
      <c r="H304" s="1"/>
      <c r="I304" s="1"/>
      <c r="J304" s="1"/>
      <c r="K304" s="1"/>
      <c r="L304" s="1"/>
      <c r="N304"/>
    </row>
    <row r="305" spans="1:14" x14ac:dyDescent="0.25">
      <c r="A305" s="55"/>
      <c r="B305" s="1"/>
      <c r="C305" s="1"/>
      <c r="D305" s="74"/>
      <c r="E305" s="1"/>
      <c r="F305" s="1"/>
      <c r="G305" s="1"/>
      <c r="H305" s="1"/>
      <c r="I305" s="1"/>
      <c r="J305" s="1"/>
      <c r="K305" s="1"/>
      <c r="L305" s="1"/>
      <c r="N305"/>
    </row>
    <row r="306" spans="1:14" x14ac:dyDescent="0.25">
      <c r="A306" s="55"/>
      <c r="B306" s="1"/>
      <c r="C306" s="1"/>
      <c r="D306" s="74"/>
      <c r="E306" s="1"/>
      <c r="F306" s="1"/>
      <c r="G306" s="1"/>
      <c r="H306" s="1"/>
      <c r="I306" s="1"/>
      <c r="J306" s="1"/>
      <c r="K306" s="1"/>
      <c r="L306" s="1"/>
      <c r="N306"/>
    </row>
    <row r="307" spans="1:14" x14ac:dyDescent="0.25">
      <c r="A307" s="55"/>
      <c r="B307" s="1"/>
      <c r="C307" s="1"/>
      <c r="D307" s="74"/>
      <c r="E307" s="1"/>
      <c r="F307" s="1"/>
      <c r="G307" s="1"/>
      <c r="H307" s="1"/>
      <c r="I307" s="1"/>
      <c r="J307" s="1"/>
      <c r="K307" s="1"/>
      <c r="L307" s="1"/>
      <c r="N307"/>
    </row>
    <row r="308" spans="1:14" x14ac:dyDescent="0.25">
      <c r="A308" s="55"/>
      <c r="B308" s="1"/>
      <c r="C308" s="1"/>
      <c r="D308" s="74"/>
      <c r="E308" s="1"/>
      <c r="F308" s="1"/>
      <c r="G308" s="1"/>
      <c r="H308" s="1"/>
      <c r="I308" s="1"/>
      <c r="J308" s="1"/>
      <c r="K308" s="1"/>
      <c r="L308" s="1"/>
      <c r="N308"/>
    </row>
    <row r="309" spans="1:14" x14ac:dyDescent="0.25">
      <c r="A309" s="55"/>
      <c r="B309" s="1"/>
      <c r="C309" s="1"/>
      <c r="D309" s="74"/>
      <c r="E309" s="1"/>
      <c r="F309" s="1"/>
      <c r="G309" s="1"/>
      <c r="H309" s="1"/>
      <c r="I309" s="1"/>
      <c r="J309" s="1"/>
      <c r="K309" s="1"/>
      <c r="L309" s="1"/>
      <c r="N309"/>
    </row>
    <row r="310" spans="1:14" x14ac:dyDescent="0.25">
      <c r="A310" s="55"/>
      <c r="B310" s="1"/>
      <c r="C310" s="1"/>
      <c r="D310" s="74"/>
      <c r="E310" s="1"/>
      <c r="F310" s="1"/>
      <c r="G310" s="1"/>
      <c r="H310" s="1"/>
      <c r="I310" s="1"/>
      <c r="J310" s="1"/>
      <c r="K310" s="1"/>
      <c r="L310" s="1"/>
      <c r="N310"/>
    </row>
    <row r="311" spans="1:14" x14ac:dyDescent="0.25">
      <c r="A311" s="55"/>
      <c r="B311" s="1"/>
      <c r="C311" s="1"/>
      <c r="D311" s="74"/>
      <c r="E311" s="1"/>
      <c r="F311" s="1"/>
      <c r="G311" s="1"/>
      <c r="H311" s="1"/>
      <c r="I311" s="1"/>
      <c r="J311" s="1"/>
      <c r="K311" s="1"/>
      <c r="L311" s="1"/>
      <c r="N311"/>
    </row>
    <row r="312" spans="1:14" x14ac:dyDescent="0.25">
      <c r="A312" s="55"/>
      <c r="B312" s="1"/>
      <c r="C312" s="1"/>
      <c r="D312" s="74"/>
      <c r="E312" s="1"/>
      <c r="F312" s="1"/>
      <c r="G312" s="1"/>
      <c r="H312" s="1"/>
      <c r="I312" s="1"/>
      <c r="J312" s="1"/>
      <c r="K312" s="1"/>
      <c r="L312" s="1"/>
      <c r="N312"/>
    </row>
    <row r="313" spans="1:14" x14ac:dyDescent="0.25">
      <c r="A313" s="55"/>
      <c r="B313" s="1"/>
      <c r="C313" s="1"/>
      <c r="D313" s="74"/>
      <c r="E313" s="1"/>
      <c r="F313" s="1"/>
      <c r="G313" s="1"/>
      <c r="H313" s="1"/>
      <c r="I313" s="1"/>
      <c r="J313" s="1"/>
      <c r="K313" s="1"/>
      <c r="L313" s="1"/>
      <c r="N313"/>
    </row>
    <row r="314" spans="1:14" x14ac:dyDescent="0.25">
      <c r="A314" s="55"/>
      <c r="B314" s="1"/>
      <c r="C314" s="1"/>
      <c r="D314" s="74"/>
      <c r="E314" s="1"/>
      <c r="F314" s="1"/>
      <c r="G314" s="1"/>
      <c r="H314" s="1"/>
      <c r="I314" s="1"/>
      <c r="J314" s="1"/>
      <c r="K314" s="1"/>
      <c r="L314" s="1"/>
      <c r="N314"/>
    </row>
    <row r="315" spans="1:14" x14ac:dyDescent="0.25">
      <c r="A315" s="55"/>
      <c r="B315" s="1"/>
      <c r="C315" s="1"/>
      <c r="D315" s="74"/>
      <c r="E315" s="1"/>
      <c r="F315" s="1"/>
      <c r="G315" s="1"/>
      <c r="H315" s="1"/>
      <c r="I315" s="1"/>
      <c r="J315" s="1"/>
      <c r="K315" s="1"/>
      <c r="L315" s="1"/>
      <c r="N315"/>
    </row>
    <row r="316" spans="1:14" x14ac:dyDescent="0.25">
      <c r="A316" s="55"/>
      <c r="B316" s="1"/>
      <c r="C316" s="1"/>
      <c r="D316" s="74"/>
      <c r="E316" s="1"/>
      <c r="F316" s="1"/>
      <c r="G316" s="1"/>
      <c r="H316" s="1"/>
      <c r="I316" s="1"/>
      <c r="J316" s="1"/>
      <c r="K316" s="1"/>
      <c r="L316" s="1"/>
      <c r="N316"/>
    </row>
    <row r="317" spans="1:14" x14ac:dyDescent="0.25">
      <c r="A317" s="55"/>
      <c r="B317" s="1"/>
      <c r="C317" s="1"/>
      <c r="D317" s="74"/>
      <c r="E317" s="1"/>
      <c r="F317" s="1"/>
      <c r="G317" s="1"/>
      <c r="H317" s="1"/>
      <c r="I317" s="1"/>
      <c r="J317" s="1"/>
      <c r="K317" s="1"/>
      <c r="L317" s="1"/>
      <c r="N317"/>
    </row>
    <row r="318" spans="1:14" x14ac:dyDescent="0.25">
      <c r="A318" s="55"/>
      <c r="B318" s="1"/>
      <c r="C318" s="1"/>
      <c r="D318" s="74"/>
      <c r="E318" s="1"/>
      <c r="F318" s="1"/>
      <c r="G318" s="1"/>
      <c r="H318" s="1"/>
      <c r="I318" s="1"/>
      <c r="J318" s="1"/>
      <c r="K318" s="1"/>
      <c r="L318" s="1"/>
      <c r="N318"/>
    </row>
    <row r="319" spans="1:14" x14ac:dyDescent="0.25">
      <c r="A319" s="55"/>
      <c r="B319" s="1"/>
      <c r="C319" s="1"/>
      <c r="D319" s="74"/>
      <c r="E319" s="1"/>
      <c r="F319" s="1"/>
      <c r="G319" s="1"/>
      <c r="H319" s="1"/>
      <c r="I319" s="1"/>
      <c r="J319" s="1"/>
      <c r="K319" s="1"/>
      <c r="L319" s="1"/>
      <c r="N319"/>
    </row>
    <row r="320" spans="1:14" x14ac:dyDescent="0.25">
      <c r="A320" s="55"/>
      <c r="B320" s="1"/>
      <c r="C320" s="1"/>
      <c r="D320" s="74"/>
      <c r="E320" s="1"/>
      <c r="F320" s="1"/>
      <c r="G320" s="1"/>
      <c r="H320" s="1"/>
      <c r="I320" s="1"/>
      <c r="J320" s="1"/>
      <c r="K320" s="1"/>
      <c r="L320" s="1"/>
      <c r="N320"/>
    </row>
    <row r="321" spans="1:14" x14ac:dyDescent="0.25">
      <c r="A321" s="55"/>
      <c r="B321" s="1"/>
      <c r="C321" s="1"/>
      <c r="D321" s="74"/>
      <c r="E321" s="1"/>
      <c r="F321" s="1"/>
      <c r="G321" s="1"/>
      <c r="H321" s="1"/>
      <c r="I321" s="1"/>
      <c r="J321" s="1"/>
      <c r="K321" s="1"/>
      <c r="L321" s="1"/>
      <c r="N321"/>
    </row>
    <row r="322" spans="1:14" x14ac:dyDescent="0.25">
      <c r="A322" s="55"/>
      <c r="B322" s="1"/>
      <c r="C322" s="1"/>
      <c r="D322" s="74"/>
      <c r="E322" s="1"/>
      <c r="F322" s="1"/>
      <c r="G322" s="1"/>
      <c r="H322" s="1"/>
      <c r="I322" s="1"/>
      <c r="J322" s="1"/>
      <c r="K322" s="1"/>
      <c r="L322" s="1"/>
      <c r="N322"/>
    </row>
    <row r="323" spans="1:14" x14ac:dyDescent="0.25">
      <c r="A323" s="55"/>
      <c r="B323" s="1"/>
      <c r="C323" s="1"/>
      <c r="D323" s="74"/>
      <c r="E323" s="1"/>
      <c r="F323" s="1"/>
      <c r="G323" s="1"/>
      <c r="H323" s="1"/>
      <c r="I323" s="1"/>
      <c r="J323" s="1"/>
      <c r="K323" s="1"/>
      <c r="L323" s="1"/>
      <c r="N323"/>
    </row>
    <row r="324" spans="1:14" x14ac:dyDescent="0.25">
      <c r="A324" s="55"/>
      <c r="B324" s="1"/>
      <c r="C324" s="1"/>
      <c r="D324" s="74"/>
      <c r="E324" s="1"/>
      <c r="F324" s="1"/>
      <c r="G324" s="1"/>
      <c r="H324" s="1"/>
      <c r="I324" s="1"/>
      <c r="J324" s="1"/>
      <c r="K324" s="1"/>
      <c r="L324" s="1"/>
      <c r="N324"/>
    </row>
    <row r="325" spans="1:14" x14ac:dyDescent="0.25">
      <c r="A325" s="55"/>
      <c r="B325" s="1"/>
      <c r="C325" s="1"/>
      <c r="D325" s="74"/>
      <c r="E325" s="1"/>
      <c r="F325" s="1"/>
      <c r="G325" s="1"/>
      <c r="H325" s="1"/>
      <c r="I325" s="1"/>
      <c r="J325" s="1"/>
      <c r="K325" s="1"/>
      <c r="L325" s="1"/>
      <c r="N325"/>
    </row>
    <row r="326" spans="1:14" x14ac:dyDescent="0.25">
      <c r="A326" s="55"/>
      <c r="B326" s="1"/>
      <c r="C326" s="1"/>
      <c r="D326" s="74"/>
      <c r="E326" s="1"/>
      <c r="F326" s="1"/>
      <c r="G326" s="1"/>
      <c r="H326" s="1"/>
      <c r="I326" s="1"/>
      <c r="J326" s="1"/>
      <c r="K326" s="1"/>
      <c r="L326" s="1"/>
      <c r="N326"/>
    </row>
    <row r="327" spans="1:14" x14ac:dyDescent="0.25">
      <c r="A327" s="55"/>
      <c r="B327" s="1"/>
      <c r="C327" s="1"/>
      <c r="D327" s="74"/>
      <c r="E327" s="1"/>
      <c r="F327" s="1"/>
      <c r="G327" s="1"/>
      <c r="H327" s="1"/>
      <c r="I327" s="1"/>
      <c r="J327" s="1"/>
      <c r="K327" s="1"/>
      <c r="L327" s="1"/>
      <c r="N327"/>
    </row>
    <row r="328" spans="1:14" x14ac:dyDescent="0.25">
      <c r="A328" s="55"/>
      <c r="B328" s="1"/>
      <c r="C328" s="1"/>
      <c r="D328" s="74"/>
      <c r="E328" s="1"/>
      <c r="F328" s="1"/>
      <c r="G328" s="1"/>
      <c r="H328" s="1"/>
      <c r="I328" s="1"/>
      <c r="J328" s="1"/>
      <c r="K328" s="1"/>
      <c r="L328" s="1"/>
      <c r="N328"/>
    </row>
    <row r="329" spans="1:14" x14ac:dyDescent="0.25">
      <c r="A329" s="55"/>
      <c r="B329" s="1"/>
      <c r="C329" s="1"/>
      <c r="D329" s="74"/>
      <c r="E329" s="1"/>
      <c r="F329" s="1"/>
      <c r="G329" s="1"/>
      <c r="H329" s="1"/>
      <c r="I329" s="1"/>
      <c r="J329" s="1"/>
      <c r="K329" s="1"/>
      <c r="L329" s="1"/>
      <c r="N329"/>
    </row>
    <row r="330" spans="1:14" x14ac:dyDescent="0.25">
      <c r="A330" s="55"/>
      <c r="B330" s="1"/>
      <c r="C330" s="1"/>
      <c r="D330" s="74"/>
      <c r="E330" s="1"/>
      <c r="F330" s="1"/>
      <c r="G330" s="1"/>
      <c r="H330" s="1"/>
      <c r="I330" s="1"/>
      <c r="J330" s="1"/>
      <c r="K330" s="1"/>
      <c r="L330" s="1"/>
      <c r="N330"/>
    </row>
    <row r="331" spans="1:14" x14ac:dyDescent="0.25">
      <c r="A331" s="55"/>
      <c r="B331" s="1"/>
      <c r="C331" s="1"/>
      <c r="D331" s="74"/>
      <c r="E331" s="1"/>
      <c r="F331" s="1"/>
      <c r="G331" s="1"/>
      <c r="H331" s="1"/>
      <c r="I331" s="1"/>
      <c r="J331" s="1"/>
      <c r="K331" s="1"/>
      <c r="L331" s="1"/>
      <c r="N331"/>
    </row>
    <row r="332" spans="1:14" x14ac:dyDescent="0.25">
      <c r="A332" s="55"/>
      <c r="B332" s="1"/>
      <c r="C332" s="1"/>
      <c r="D332" s="74"/>
      <c r="E332" s="1"/>
      <c r="F332" s="1"/>
      <c r="G332" s="1"/>
      <c r="H332" s="1"/>
      <c r="I332" s="1"/>
      <c r="J332" s="1"/>
      <c r="K332" s="1"/>
      <c r="L332" s="1"/>
      <c r="N332"/>
    </row>
    <row r="333" spans="1:14" x14ac:dyDescent="0.25">
      <c r="A333" s="55"/>
      <c r="B333" s="1"/>
      <c r="C333" s="1"/>
      <c r="D333" s="74"/>
      <c r="E333" s="1"/>
      <c r="F333" s="1"/>
      <c r="G333" s="1"/>
      <c r="H333" s="1"/>
      <c r="I333" s="1"/>
      <c r="J333" s="1"/>
      <c r="K333" s="1"/>
      <c r="L333" s="1"/>
      <c r="N333"/>
    </row>
    <row r="334" spans="1:14" x14ac:dyDescent="0.25">
      <c r="A334" s="55"/>
      <c r="B334" s="1"/>
      <c r="C334" s="1"/>
      <c r="D334" s="74"/>
      <c r="E334" s="1"/>
      <c r="F334" s="1"/>
      <c r="G334" s="1"/>
      <c r="H334" s="1"/>
      <c r="I334" s="1"/>
      <c r="J334" s="1"/>
      <c r="K334" s="1"/>
      <c r="L334" s="1"/>
      <c r="N334"/>
    </row>
    <row r="335" spans="1:14" x14ac:dyDescent="0.25">
      <c r="A335" s="55"/>
      <c r="B335" s="1"/>
      <c r="C335" s="1"/>
      <c r="D335" s="74"/>
      <c r="E335" s="1"/>
      <c r="F335" s="1"/>
      <c r="G335" s="1"/>
      <c r="H335" s="1"/>
      <c r="I335" s="1"/>
      <c r="J335" s="1"/>
      <c r="K335" s="1"/>
      <c r="L335" s="1"/>
      <c r="N335"/>
    </row>
    <row r="336" spans="1:14" x14ac:dyDescent="0.25">
      <c r="A336" s="55"/>
      <c r="B336" s="1"/>
      <c r="C336" s="1"/>
      <c r="D336" s="74"/>
      <c r="E336" s="1"/>
      <c r="F336" s="1"/>
      <c r="G336" s="1"/>
      <c r="H336" s="1"/>
      <c r="I336" s="1"/>
      <c r="J336" s="1"/>
      <c r="K336" s="1"/>
      <c r="L336" s="1"/>
      <c r="N336"/>
    </row>
    <row r="337" spans="1:14" x14ac:dyDescent="0.25">
      <c r="A337" s="55"/>
      <c r="B337" s="1"/>
      <c r="C337" s="1"/>
      <c r="D337" s="74"/>
      <c r="E337" s="1"/>
      <c r="F337" s="1"/>
      <c r="G337" s="1"/>
      <c r="H337" s="1"/>
      <c r="I337" s="1"/>
      <c r="J337" s="1"/>
      <c r="K337" s="1"/>
      <c r="L337" s="1"/>
      <c r="N337"/>
    </row>
    <row r="338" spans="1:14" x14ac:dyDescent="0.25">
      <c r="A338" s="55"/>
      <c r="B338" s="1"/>
      <c r="C338" s="1"/>
      <c r="D338" s="74"/>
      <c r="E338" s="1"/>
      <c r="F338" s="1"/>
      <c r="G338" s="1"/>
      <c r="H338" s="1"/>
      <c r="I338" s="1"/>
      <c r="J338" s="1"/>
      <c r="K338" s="1"/>
      <c r="L338" s="1"/>
      <c r="N338"/>
    </row>
    <row r="339" spans="1:14" x14ac:dyDescent="0.25">
      <c r="A339" s="55"/>
      <c r="B339" s="1"/>
      <c r="C339" s="1"/>
      <c r="D339" s="74"/>
      <c r="E339" s="1"/>
      <c r="F339" s="1"/>
      <c r="G339" s="1"/>
      <c r="H339" s="1"/>
      <c r="I339" s="1"/>
      <c r="J339" s="1"/>
      <c r="K339" s="1"/>
      <c r="L339" s="1"/>
      <c r="N339"/>
    </row>
    <row r="340" spans="1:14" x14ac:dyDescent="0.25">
      <c r="A340" s="55"/>
      <c r="B340" s="1"/>
      <c r="C340" s="1"/>
      <c r="D340" s="74"/>
      <c r="E340" s="1"/>
      <c r="F340" s="1"/>
      <c r="G340" s="1"/>
      <c r="H340" s="1"/>
      <c r="I340" s="1"/>
      <c r="J340" s="1"/>
      <c r="K340" s="1"/>
      <c r="L340" s="1"/>
      <c r="N340"/>
    </row>
    <row r="341" spans="1:14" x14ac:dyDescent="0.25">
      <c r="A341" s="55"/>
      <c r="B341" s="1"/>
      <c r="C341" s="1"/>
      <c r="D341" s="74"/>
      <c r="E341" s="1"/>
      <c r="F341" s="1"/>
      <c r="G341" s="1"/>
      <c r="H341" s="1"/>
      <c r="I341" s="1"/>
      <c r="J341" s="1"/>
      <c r="K341" s="1"/>
      <c r="L341" s="1"/>
      <c r="N341"/>
    </row>
    <row r="342" spans="1:14" x14ac:dyDescent="0.25">
      <c r="A342" s="55"/>
      <c r="B342" s="1"/>
      <c r="C342" s="1"/>
      <c r="D342" s="74"/>
      <c r="E342" s="1"/>
      <c r="F342" s="1"/>
      <c r="G342" s="1"/>
      <c r="H342" s="1"/>
      <c r="I342" s="1"/>
      <c r="J342" s="1"/>
      <c r="K342" s="1"/>
      <c r="L342" s="1"/>
      <c r="N342"/>
    </row>
    <row r="343" spans="1:14" x14ac:dyDescent="0.25">
      <c r="A343" s="55"/>
      <c r="B343" s="1"/>
      <c r="C343" s="1"/>
      <c r="D343" s="74"/>
      <c r="E343" s="1"/>
      <c r="F343" s="1"/>
      <c r="G343" s="1"/>
      <c r="H343" s="1"/>
      <c r="I343" s="1"/>
      <c r="J343" s="1"/>
      <c r="K343" s="1"/>
      <c r="L343" s="1"/>
      <c r="N343"/>
    </row>
    <row r="344" spans="1:14" x14ac:dyDescent="0.25">
      <c r="A344" s="55"/>
      <c r="B344" s="1"/>
      <c r="C344" s="1"/>
      <c r="D344" s="74"/>
      <c r="E344" s="1"/>
      <c r="F344" s="1"/>
      <c r="G344" s="1"/>
      <c r="H344" s="1"/>
      <c r="I344" s="1"/>
      <c r="J344" s="1"/>
      <c r="K344" s="1"/>
      <c r="L344" s="1"/>
      <c r="N344"/>
    </row>
    <row r="345" spans="1:14" x14ac:dyDescent="0.25">
      <c r="A345" s="55"/>
      <c r="B345" s="1"/>
      <c r="C345" s="1"/>
      <c r="D345" s="74"/>
      <c r="E345" s="1"/>
      <c r="F345" s="1"/>
      <c r="G345" s="1"/>
      <c r="H345" s="1"/>
      <c r="I345" s="1"/>
      <c r="J345" s="1"/>
      <c r="K345" s="1"/>
      <c r="L345" s="1"/>
      <c r="N345"/>
    </row>
    <row r="346" spans="1:14" x14ac:dyDescent="0.25">
      <c r="A346" s="55"/>
      <c r="B346" s="1"/>
      <c r="C346" s="1"/>
      <c r="D346" s="74"/>
      <c r="E346" s="1"/>
      <c r="F346" s="1"/>
      <c r="G346" s="1"/>
      <c r="H346" s="1"/>
      <c r="I346" s="1"/>
      <c r="J346" s="1"/>
      <c r="K346" s="1"/>
      <c r="L346" s="1"/>
      <c r="N346"/>
    </row>
    <row r="347" spans="1:14" x14ac:dyDescent="0.25">
      <c r="A347" s="55"/>
      <c r="B347" s="1"/>
      <c r="C347" s="1"/>
      <c r="D347" s="74"/>
      <c r="E347" s="1"/>
      <c r="F347" s="1"/>
      <c r="G347" s="1"/>
      <c r="H347" s="1"/>
      <c r="I347" s="1"/>
      <c r="J347" s="1"/>
      <c r="K347" s="1"/>
      <c r="L347" s="1"/>
      <c r="N347"/>
    </row>
    <row r="348" spans="1:14" x14ac:dyDescent="0.25">
      <c r="A348" s="55"/>
      <c r="B348" s="1"/>
      <c r="C348" s="1"/>
      <c r="D348" s="74"/>
      <c r="E348" s="1"/>
      <c r="F348" s="1"/>
      <c r="G348" s="1"/>
      <c r="H348" s="1"/>
      <c r="I348" s="1"/>
      <c r="J348" s="1"/>
      <c r="K348" s="1"/>
      <c r="L348" s="1"/>
      <c r="N348"/>
    </row>
    <row r="349" spans="1:14" x14ac:dyDescent="0.25">
      <c r="A349" s="55"/>
      <c r="B349" s="1"/>
      <c r="C349" s="1"/>
      <c r="D349" s="74"/>
      <c r="E349" s="1"/>
      <c r="F349" s="1"/>
      <c r="G349" s="1"/>
      <c r="H349" s="1"/>
      <c r="I349" s="1"/>
      <c r="J349" s="1"/>
      <c r="K349" s="1"/>
      <c r="L349" s="1"/>
      <c r="N349"/>
    </row>
    <row r="350" spans="1:14" x14ac:dyDescent="0.25">
      <c r="A350" s="55"/>
      <c r="B350" s="1"/>
      <c r="C350" s="1"/>
      <c r="D350" s="74"/>
      <c r="E350" s="1"/>
      <c r="F350" s="1"/>
      <c r="G350" s="1"/>
      <c r="H350" s="1"/>
      <c r="I350" s="1"/>
      <c r="J350" s="1"/>
      <c r="K350" s="1"/>
      <c r="L350" s="1"/>
      <c r="N350"/>
    </row>
    <row r="351" spans="1:14" x14ac:dyDescent="0.25">
      <c r="A351" s="55"/>
      <c r="B351" s="1"/>
      <c r="C351" s="1"/>
      <c r="D351" s="74"/>
      <c r="E351" s="1"/>
      <c r="F351" s="1"/>
      <c r="G351" s="1"/>
      <c r="H351" s="1"/>
      <c r="I351" s="1"/>
      <c r="J351" s="1"/>
      <c r="K351" s="1"/>
      <c r="L351" s="1"/>
      <c r="N351"/>
    </row>
    <row r="352" spans="1:14" x14ac:dyDescent="0.25">
      <c r="A352" s="55"/>
      <c r="B352" s="1"/>
      <c r="C352" s="1"/>
      <c r="D352" s="74"/>
      <c r="E352" s="1"/>
      <c r="F352" s="1"/>
      <c r="G352" s="1"/>
      <c r="H352" s="1"/>
      <c r="I352" s="1"/>
      <c r="J352" s="1"/>
      <c r="K352" s="1"/>
      <c r="L352" s="1"/>
      <c r="N352"/>
    </row>
    <row r="353" spans="1:14" x14ac:dyDescent="0.25">
      <c r="A353" s="55"/>
      <c r="B353" s="1"/>
      <c r="C353" s="1"/>
      <c r="D353" s="74"/>
      <c r="E353" s="1"/>
      <c r="F353" s="1"/>
      <c r="G353" s="1"/>
      <c r="H353" s="1"/>
      <c r="I353" s="1"/>
      <c r="J353" s="1"/>
      <c r="K353" s="1"/>
      <c r="L353" s="1"/>
      <c r="N353"/>
    </row>
    <row r="354" spans="1:14" x14ac:dyDescent="0.25">
      <c r="A354" s="55"/>
      <c r="B354" s="1"/>
      <c r="C354" s="1"/>
      <c r="D354" s="74"/>
      <c r="E354" s="1"/>
      <c r="F354" s="1"/>
      <c r="G354" s="1"/>
      <c r="H354" s="1"/>
      <c r="I354" s="1"/>
      <c r="J354" s="1"/>
      <c r="K354" s="1"/>
      <c r="L354" s="1"/>
      <c r="N354"/>
    </row>
    <row r="355" spans="1:14" x14ac:dyDescent="0.25">
      <c r="A355" s="55"/>
      <c r="B355" s="1"/>
      <c r="C355" s="1"/>
      <c r="D355" s="74"/>
      <c r="E355" s="1"/>
      <c r="F355" s="1"/>
      <c r="G355" s="1"/>
      <c r="H355" s="1"/>
      <c r="I355" s="1"/>
      <c r="J355" s="1"/>
      <c r="K355" s="1"/>
      <c r="L355" s="1"/>
      <c r="N355"/>
    </row>
    <row r="356" spans="1:14" x14ac:dyDescent="0.25">
      <c r="A356" s="55"/>
      <c r="B356" s="1"/>
      <c r="C356" s="1"/>
      <c r="D356" s="74"/>
      <c r="E356" s="1"/>
      <c r="F356" s="1"/>
      <c r="G356" s="1"/>
      <c r="H356" s="1"/>
      <c r="I356" s="1"/>
      <c r="J356" s="1"/>
      <c r="K356" s="1"/>
      <c r="L356" s="1"/>
      <c r="N356"/>
    </row>
    <row r="357" spans="1:14" x14ac:dyDescent="0.25">
      <c r="A357" s="55"/>
      <c r="B357" s="1"/>
      <c r="C357" s="1"/>
      <c r="D357" s="74"/>
      <c r="E357" s="1"/>
      <c r="F357" s="1"/>
      <c r="G357" s="1"/>
      <c r="H357" s="1"/>
      <c r="I357" s="1"/>
      <c r="J357" s="1"/>
      <c r="K357" s="1"/>
      <c r="L357" s="1"/>
      <c r="N357"/>
    </row>
    <row r="358" spans="1:14" x14ac:dyDescent="0.25">
      <c r="A358" s="55"/>
      <c r="B358" s="1"/>
      <c r="C358" s="1"/>
      <c r="D358" s="74"/>
      <c r="E358" s="1"/>
      <c r="F358" s="1"/>
      <c r="G358" s="1"/>
      <c r="H358" s="1"/>
      <c r="I358" s="1"/>
      <c r="J358" s="1"/>
      <c r="K358" s="1"/>
      <c r="L358" s="1"/>
      <c r="N358"/>
    </row>
    <row r="359" spans="1:14" x14ac:dyDescent="0.25">
      <c r="A359" s="55"/>
      <c r="B359" s="1"/>
      <c r="C359" s="1"/>
      <c r="D359" s="74"/>
      <c r="E359" s="1"/>
      <c r="F359" s="1"/>
      <c r="G359" s="1"/>
      <c r="H359" s="1"/>
      <c r="I359" s="1"/>
      <c r="J359" s="1"/>
      <c r="K359" s="1"/>
      <c r="L359" s="1"/>
      <c r="N359"/>
    </row>
    <row r="360" spans="1:14" x14ac:dyDescent="0.25">
      <c r="A360" s="55"/>
      <c r="B360" s="1"/>
      <c r="C360" s="1"/>
      <c r="D360" s="74"/>
      <c r="E360" s="1"/>
      <c r="F360" s="1"/>
      <c r="G360" s="1"/>
      <c r="H360" s="1"/>
      <c r="I360" s="1"/>
      <c r="J360" s="1"/>
      <c r="K360" s="1"/>
      <c r="L360" s="1"/>
      <c r="N360"/>
    </row>
    <row r="361" spans="1:14" x14ac:dyDescent="0.25">
      <c r="A361" s="55"/>
      <c r="B361" s="1"/>
      <c r="C361" s="1"/>
      <c r="D361" s="74"/>
      <c r="E361" s="1"/>
      <c r="F361" s="1"/>
      <c r="G361" s="1"/>
      <c r="H361" s="1"/>
      <c r="I361" s="1"/>
      <c r="J361" s="1"/>
      <c r="K361" s="1"/>
      <c r="L361" s="1"/>
      <c r="N361"/>
    </row>
    <row r="362" spans="1:14" x14ac:dyDescent="0.25">
      <c r="A362" s="55"/>
      <c r="B362" s="1"/>
      <c r="C362" s="1"/>
      <c r="D362" s="74"/>
      <c r="E362" s="1"/>
      <c r="F362" s="1"/>
      <c r="G362" s="1"/>
      <c r="H362" s="1"/>
      <c r="I362" s="1"/>
      <c r="J362" s="1"/>
      <c r="K362" s="1"/>
      <c r="L362" s="1"/>
      <c r="N362"/>
    </row>
    <row r="363" spans="1:14" x14ac:dyDescent="0.25">
      <c r="A363" s="55"/>
      <c r="B363" s="1"/>
      <c r="C363" s="1"/>
      <c r="D363" s="74"/>
      <c r="E363" s="1"/>
      <c r="F363" s="1"/>
      <c r="G363" s="1"/>
      <c r="H363" s="1"/>
      <c r="I363" s="1"/>
      <c r="J363" s="1"/>
      <c r="K363" s="1"/>
      <c r="L363" s="1"/>
      <c r="N363"/>
    </row>
    <row r="364" spans="1:14" x14ac:dyDescent="0.25">
      <c r="A364" s="55"/>
      <c r="B364" s="1"/>
      <c r="C364" s="1"/>
      <c r="D364" s="74"/>
      <c r="E364" s="1"/>
      <c r="F364" s="1"/>
      <c r="G364" s="1"/>
      <c r="H364" s="1"/>
      <c r="I364" s="1"/>
      <c r="J364" s="1"/>
      <c r="K364" s="1"/>
      <c r="L364" s="1"/>
      <c r="N364"/>
    </row>
    <row r="365" spans="1:14" x14ac:dyDescent="0.25">
      <c r="A365" s="55"/>
      <c r="B365" s="1"/>
      <c r="C365" s="1"/>
      <c r="D365" s="74"/>
      <c r="E365" s="1"/>
      <c r="F365" s="1"/>
      <c r="G365" s="1"/>
      <c r="H365" s="1"/>
      <c r="I365" s="1"/>
      <c r="J365" s="1"/>
      <c r="K365" s="1"/>
      <c r="L365" s="1"/>
      <c r="N365"/>
    </row>
    <row r="366" spans="1:14" x14ac:dyDescent="0.25">
      <c r="A366" s="55"/>
      <c r="B366" s="1"/>
      <c r="C366" s="1"/>
      <c r="D366" s="74"/>
      <c r="E366" s="1"/>
      <c r="F366" s="1"/>
      <c r="G366" s="1"/>
      <c r="H366" s="1"/>
      <c r="I366" s="1"/>
      <c r="J366" s="1"/>
      <c r="K366" s="1"/>
      <c r="L366" s="1"/>
      <c r="N366"/>
    </row>
    <row r="367" spans="1:14" x14ac:dyDescent="0.25">
      <c r="A367" s="55"/>
      <c r="B367" s="1"/>
      <c r="C367" s="1"/>
      <c r="D367" s="74"/>
      <c r="E367" s="1"/>
      <c r="F367" s="1"/>
      <c r="G367" s="1"/>
      <c r="H367" s="1"/>
      <c r="I367" s="1"/>
      <c r="J367" s="1"/>
      <c r="K367" s="1"/>
      <c r="L367" s="1"/>
      <c r="N367"/>
    </row>
    <row r="368" spans="1:14" x14ac:dyDescent="0.25">
      <c r="A368" s="55"/>
      <c r="B368" s="1"/>
      <c r="C368" s="1"/>
      <c r="D368" s="74"/>
      <c r="E368" s="1"/>
      <c r="F368" s="1"/>
      <c r="G368" s="1"/>
      <c r="H368" s="1"/>
      <c r="I368" s="1"/>
      <c r="J368" s="1"/>
      <c r="K368" s="1"/>
      <c r="L368" s="1"/>
      <c r="N368"/>
    </row>
    <row r="369" spans="1:14" x14ac:dyDescent="0.25">
      <c r="A369" s="55"/>
      <c r="B369" s="1"/>
      <c r="C369" s="1"/>
      <c r="D369" s="74"/>
      <c r="E369" s="1"/>
      <c r="F369" s="1"/>
      <c r="G369" s="1"/>
      <c r="H369" s="1"/>
      <c r="I369" s="1"/>
      <c r="J369" s="1"/>
      <c r="K369" s="1"/>
      <c r="L369" s="1"/>
      <c r="N369"/>
    </row>
    <row r="370" spans="1:14" x14ac:dyDescent="0.25">
      <c r="A370" s="55"/>
      <c r="B370" s="1"/>
      <c r="C370" s="1"/>
      <c r="D370" s="74"/>
      <c r="E370" s="1"/>
      <c r="F370" s="1"/>
      <c r="G370" s="1"/>
      <c r="H370" s="1"/>
      <c r="I370" s="1"/>
      <c r="J370" s="1"/>
      <c r="K370" s="1"/>
      <c r="L370" s="1"/>
      <c r="N370"/>
    </row>
    <row r="371" spans="1:14" x14ac:dyDescent="0.25">
      <c r="A371" s="55"/>
      <c r="B371" s="1"/>
      <c r="C371" s="1"/>
      <c r="D371" s="74"/>
      <c r="E371" s="1"/>
      <c r="F371" s="1"/>
      <c r="G371" s="1"/>
      <c r="H371" s="1"/>
      <c r="I371" s="1"/>
      <c r="J371" s="1"/>
      <c r="K371" s="1"/>
      <c r="L371" s="1"/>
      <c r="N371"/>
    </row>
    <row r="372" spans="1:14" x14ac:dyDescent="0.25">
      <c r="A372" s="55"/>
      <c r="B372" s="1"/>
      <c r="C372" s="1"/>
      <c r="D372" s="74"/>
      <c r="E372" s="1"/>
      <c r="F372" s="1"/>
      <c r="G372" s="1"/>
      <c r="H372" s="1"/>
      <c r="I372" s="1"/>
      <c r="J372" s="1"/>
      <c r="K372" s="1"/>
      <c r="L372" s="1"/>
      <c r="N372"/>
    </row>
    <row r="373" spans="1:14" x14ac:dyDescent="0.25">
      <c r="A373" s="55"/>
      <c r="B373" s="1"/>
      <c r="C373" s="1"/>
      <c r="D373" s="74"/>
      <c r="E373" s="1"/>
      <c r="F373" s="1"/>
      <c r="G373" s="1"/>
      <c r="H373" s="1"/>
      <c r="I373" s="1"/>
      <c r="J373" s="1"/>
      <c r="K373" s="1"/>
      <c r="L373" s="1"/>
      <c r="N373"/>
    </row>
    <row r="374" spans="1:14" x14ac:dyDescent="0.25">
      <c r="A374" s="55"/>
      <c r="B374" s="1"/>
      <c r="C374" s="1"/>
      <c r="D374" s="74"/>
      <c r="E374" s="1"/>
      <c r="F374" s="1"/>
      <c r="G374" s="1"/>
      <c r="H374" s="1"/>
      <c r="I374" s="1"/>
      <c r="J374" s="1"/>
      <c r="K374" s="1"/>
      <c r="L374" s="1"/>
      <c r="N374"/>
    </row>
    <row r="375" spans="1:14" x14ac:dyDescent="0.25">
      <c r="A375" s="55"/>
      <c r="B375" s="1"/>
      <c r="C375" s="1"/>
      <c r="D375" s="74"/>
      <c r="E375" s="1"/>
      <c r="F375" s="1"/>
      <c r="G375" s="1"/>
      <c r="H375" s="1"/>
      <c r="I375" s="1"/>
      <c r="J375" s="1"/>
      <c r="K375" s="1"/>
      <c r="L375" s="1"/>
      <c r="N375"/>
    </row>
    <row r="376" spans="1:14" x14ac:dyDescent="0.25">
      <c r="A376" s="55"/>
      <c r="B376" s="1"/>
      <c r="C376" s="1"/>
      <c r="D376" s="74"/>
      <c r="E376" s="1"/>
      <c r="F376" s="1"/>
      <c r="G376" s="1"/>
      <c r="H376" s="1"/>
      <c r="I376" s="1"/>
      <c r="J376" s="1"/>
      <c r="K376" s="1"/>
      <c r="L376" s="1"/>
      <c r="N376"/>
    </row>
    <row r="377" spans="1:14" x14ac:dyDescent="0.25">
      <c r="A377" s="55"/>
      <c r="B377" s="1"/>
      <c r="C377" s="1"/>
      <c r="D377" s="74"/>
      <c r="E377" s="1"/>
      <c r="F377" s="1"/>
      <c r="G377" s="1"/>
      <c r="H377" s="1"/>
      <c r="I377" s="1"/>
      <c r="J377" s="1"/>
      <c r="K377" s="1"/>
      <c r="L377" s="1"/>
      <c r="N377"/>
    </row>
    <row r="378" spans="1:14" x14ac:dyDescent="0.25">
      <c r="A378" s="55"/>
      <c r="B378" s="1"/>
      <c r="C378" s="1"/>
      <c r="D378" s="74"/>
      <c r="E378" s="1"/>
      <c r="F378" s="1"/>
      <c r="G378" s="1"/>
      <c r="H378" s="1"/>
      <c r="I378" s="1"/>
      <c r="J378" s="1"/>
      <c r="K378" s="1"/>
      <c r="L378" s="1"/>
      <c r="N378"/>
    </row>
    <row r="379" spans="1:14" x14ac:dyDescent="0.25">
      <c r="A379" s="55"/>
      <c r="B379" s="1"/>
      <c r="C379" s="1"/>
      <c r="D379" s="74"/>
      <c r="E379" s="1"/>
      <c r="F379" s="1"/>
      <c r="G379" s="1"/>
      <c r="H379" s="1"/>
      <c r="I379" s="1"/>
      <c r="J379" s="1"/>
      <c r="K379" s="1"/>
      <c r="L379" s="1"/>
      <c r="N379"/>
    </row>
    <row r="380" spans="1:14" x14ac:dyDescent="0.25">
      <c r="A380" s="55"/>
      <c r="B380" s="1"/>
      <c r="C380" s="1"/>
      <c r="D380" s="74"/>
      <c r="E380" s="1"/>
      <c r="F380" s="1"/>
      <c r="G380" s="1"/>
      <c r="H380" s="1"/>
      <c r="I380" s="1"/>
      <c r="J380" s="1"/>
      <c r="K380" s="1"/>
      <c r="L380" s="1"/>
      <c r="N380"/>
    </row>
    <row r="381" spans="1:14" x14ac:dyDescent="0.25">
      <c r="A381" s="55"/>
      <c r="B381" s="1"/>
      <c r="C381" s="1"/>
      <c r="D381" s="74"/>
      <c r="E381" s="1"/>
      <c r="F381" s="1"/>
      <c r="G381" s="1"/>
      <c r="H381" s="1"/>
      <c r="I381" s="1"/>
      <c r="J381" s="1"/>
      <c r="K381" s="1"/>
      <c r="L381" s="1"/>
      <c r="N381"/>
    </row>
    <row r="382" spans="1:14" x14ac:dyDescent="0.25">
      <c r="A382" s="55"/>
      <c r="B382" s="1"/>
      <c r="C382" s="1"/>
      <c r="D382" s="74"/>
      <c r="E382" s="1"/>
      <c r="F382" s="1"/>
      <c r="G382" s="1"/>
      <c r="H382" s="1"/>
      <c r="I382" s="1"/>
      <c r="J382" s="1"/>
      <c r="K382" s="1"/>
      <c r="L382" s="1"/>
      <c r="N382"/>
    </row>
    <row r="383" spans="1:14" x14ac:dyDescent="0.25">
      <c r="A383" s="55"/>
      <c r="B383" s="1"/>
      <c r="C383" s="1"/>
      <c r="D383" s="74"/>
      <c r="E383" s="1"/>
      <c r="F383" s="1"/>
      <c r="G383" s="1"/>
      <c r="H383" s="1"/>
      <c r="I383" s="1"/>
      <c r="J383" s="1"/>
      <c r="K383" s="1"/>
      <c r="L383" s="1"/>
      <c r="N383"/>
    </row>
    <row r="384" spans="1:14" x14ac:dyDescent="0.25">
      <c r="A384" s="55"/>
      <c r="B384" s="1"/>
      <c r="C384" s="1"/>
      <c r="D384" s="74"/>
      <c r="E384" s="1"/>
      <c r="F384" s="1"/>
      <c r="G384" s="1"/>
      <c r="H384" s="1"/>
      <c r="I384" s="1"/>
      <c r="J384" s="1"/>
      <c r="K384" s="1"/>
      <c r="L384" s="1"/>
      <c r="N384"/>
    </row>
    <row r="385" spans="1:14" x14ac:dyDescent="0.25">
      <c r="A385" s="55"/>
      <c r="B385" s="1"/>
      <c r="C385" s="1"/>
      <c r="D385" s="74"/>
      <c r="E385" s="1"/>
      <c r="F385" s="1"/>
      <c r="G385" s="1"/>
      <c r="H385" s="1"/>
      <c r="I385" s="1"/>
      <c r="J385" s="1"/>
      <c r="K385" s="1"/>
      <c r="L385" s="1"/>
      <c r="N385"/>
    </row>
    <row r="386" spans="1:14" x14ac:dyDescent="0.25">
      <c r="A386" s="55"/>
      <c r="B386" s="1"/>
      <c r="C386" s="1"/>
      <c r="D386" s="74"/>
      <c r="E386" s="1"/>
      <c r="F386" s="1"/>
      <c r="G386" s="1"/>
      <c r="H386" s="1"/>
      <c r="I386" s="1"/>
      <c r="J386" s="1"/>
      <c r="K386" s="1"/>
      <c r="L386" s="1"/>
      <c r="N386"/>
    </row>
    <row r="387" spans="1:14" x14ac:dyDescent="0.25">
      <c r="A387" s="55"/>
      <c r="B387" s="1"/>
      <c r="C387" s="1"/>
      <c r="D387" s="74"/>
      <c r="E387" s="1"/>
      <c r="F387" s="1"/>
      <c r="G387" s="1"/>
      <c r="H387" s="1"/>
      <c r="I387" s="1"/>
      <c r="J387" s="1"/>
      <c r="K387" s="1"/>
      <c r="L387" s="1"/>
      <c r="N387"/>
    </row>
    <row r="388" spans="1:14" x14ac:dyDescent="0.25">
      <c r="A388" s="55"/>
      <c r="B388" s="1"/>
      <c r="C388" s="1"/>
      <c r="D388" s="74"/>
      <c r="E388" s="1"/>
      <c r="F388" s="1"/>
      <c r="G388" s="1"/>
      <c r="H388" s="1"/>
      <c r="I388" s="1"/>
      <c r="J388" s="1"/>
      <c r="K388" s="1"/>
      <c r="L388" s="1"/>
      <c r="N388"/>
    </row>
    <row r="389" spans="1:14" x14ac:dyDescent="0.25">
      <c r="A389" s="55"/>
      <c r="B389" s="1"/>
      <c r="C389" s="1"/>
      <c r="D389" s="74"/>
      <c r="E389" s="1"/>
      <c r="F389" s="1"/>
      <c r="G389" s="1"/>
      <c r="H389" s="1"/>
      <c r="I389" s="1"/>
      <c r="J389" s="1"/>
      <c r="K389" s="1"/>
      <c r="L389" s="1"/>
      <c r="N389"/>
    </row>
    <row r="390" spans="1:14" x14ac:dyDescent="0.25">
      <c r="A390" s="55"/>
      <c r="B390" s="1"/>
      <c r="C390" s="1"/>
      <c r="D390" s="74"/>
      <c r="E390" s="1"/>
      <c r="F390" s="1"/>
      <c r="G390" s="1"/>
      <c r="H390" s="1"/>
      <c r="I390" s="1"/>
      <c r="J390" s="1"/>
      <c r="K390" s="1"/>
      <c r="L390" s="1"/>
      <c r="N390"/>
    </row>
    <row r="391" spans="1:14" x14ac:dyDescent="0.25">
      <c r="A391" s="55"/>
      <c r="B391" s="1"/>
      <c r="C391" s="1"/>
      <c r="D391" s="74"/>
      <c r="E391" s="1"/>
      <c r="F391" s="1"/>
      <c r="G391" s="1"/>
      <c r="H391" s="1"/>
      <c r="I391" s="1"/>
      <c r="J391" s="1"/>
      <c r="K391" s="1"/>
      <c r="L391" s="1"/>
      <c r="N391"/>
    </row>
    <row r="392" spans="1:14" x14ac:dyDescent="0.25">
      <c r="A392" s="55"/>
      <c r="B392" s="1"/>
      <c r="C392" s="1"/>
      <c r="D392" s="74"/>
      <c r="E392" s="1"/>
      <c r="F392" s="1"/>
      <c r="G392" s="1"/>
      <c r="H392" s="1"/>
      <c r="I392" s="1"/>
      <c r="J392" s="1"/>
      <c r="K392" s="1"/>
      <c r="L392" s="1"/>
      <c r="N392"/>
    </row>
    <row r="393" spans="1:14" x14ac:dyDescent="0.25">
      <c r="A393" s="55"/>
      <c r="B393" s="1"/>
      <c r="C393" s="1"/>
      <c r="D393" s="74"/>
      <c r="E393" s="1"/>
      <c r="F393" s="1"/>
      <c r="G393" s="1"/>
      <c r="H393" s="1"/>
      <c r="I393" s="1"/>
      <c r="J393" s="1"/>
      <c r="K393" s="1"/>
      <c r="L393" s="1"/>
      <c r="N393"/>
    </row>
    <row r="394" spans="1:14" x14ac:dyDescent="0.25">
      <c r="A394" s="55"/>
      <c r="B394" s="1"/>
      <c r="C394" s="1"/>
      <c r="D394" s="74"/>
      <c r="E394" s="1"/>
      <c r="F394" s="1"/>
      <c r="G394" s="1"/>
      <c r="H394" s="1"/>
      <c r="I394" s="1"/>
      <c r="J394" s="1"/>
      <c r="K394" s="1"/>
      <c r="L394" s="1"/>
      <c r="N394"/>
    </row>
    <row r="395" spans="1:14" x14ac:dyDescent="0.25">
      <c r="A395" s="55"/>
      <c r="B395" s="1"/>
      <c r="C395" s="1"/>
      <c r="D395" s="74"/>
      <c r="E395" s="1"/>
      <c r="F395" s="1"/>
      <c r="G395" s="1"/>
      <c r="H395" s="1"/>
      <c r="I395" s="1"/>
      <c r="J395" s="1"/>
      <c r="K395" s="1"/>
      <c r="L395" s="1"/>
      <c r="N395"/>
    </row>
    <row r="396" spans="1:14" x14ac:dyDescent="0.25">
      <c r="A396" s="55"/>
      <c r="B396" s="1"/>
      <c r="C396" s="1"/>
      <c r="D396" s="74"/>
      <c r="E396" s="1"/>
      <c r="F396" s="1"/>
      <c r="G396" s="1"/>
      <c r="H396" s="1"/>
      <c r="I396" s="1"/>
      <c r="J396" s="1"/>
      <c r="K396" s="1"/>
      <c r="L396" s="1"/>
      <c r="N396"/>
    </row>
    <row r="397" spans="1:14" x14ac:dyDescent="0.25">
      <c r="A397" s="55"/>
      <c r="B397" s="1"/>
      <c r="C397" s="1"/>
      <c r="D397" s="74"/>
      <c r="E397" s="1"/>
      <c r="F397" s="1"/>
      <c r="G397" s="1"/>
      <c r="H397" s="1"/>
      <c r="I397" s="1"/>
      <c r="J397" s="1"/>
      <c r="K397" s="1"/>
      <c r="L397" s="1"/>
      <c r="N397"/>
    </row>
    <row r="398" spans="1:14" x14ac:dyDescent="0.25">
      <c r="A398" s="55"/>
      <c r="B398" s="1"/>
      <c r="C398" s="1"/>
      <c r="D398" s="74"/>
      <c r="E398" s="1"/>
      <c r="F398" s="1"/>
      <c r="G398" s="1"/>
      <c r="H398" s="1"/>
      <c r="I398" s="1"/>
      <c r="J398" s="1"/>
      <c r="K398" s="1"/>
      <c r="L398" s="1"/>
      <c r="N398"/>
    </row>
    <row r="399" spans="1:14" x14ac:dyDescent="0.25">
      <c r="A399" s="55"/>
      <c r="B399" s="1"/>
      <c r="C399" s="1"/>
      <c r="D399" s="74"/>
      <c r="E399" s="1"/>
      <c r="F399" s="1"/>
      <c r="G399" s="1"/>
      <c r="H399" s="1"/>
      <c r="I399" s="1"/>
      <c r="J399" s="1"/>
      <c r="K399" s="1"/>
      <c r="L399" s="1"/>
      <c r="N399"/>
    </row>
    <row r="400" spans="1:14" x14ac:dyDescent="0.25">
      <c r="A400" s="55"/>
      <c r="B400" s="1"/>
      <c r="C400" s="1"/>
      <c r="D400" s="74"/>
      <c r="E400" s="1"/>
      <c r="F400" s="1"/>
      <c r="G400" s="1"/>
      <c r="H400" s="1"/>
      <c r="I400" s="1"/>
      <c r="J400" s="1"/>
      <c r="K400" s="1"/>
      <c r="L400" s="1"/>
      <c r="N400"/>
    </row>
    <row r="401" spans="1:14" x14ac:dyDescent="0.25">
      <c r="A401" s="55"/>
      <c r="B401" s="1"/>
      <c r="C401" s="1"/>
      <c r="D401" s="74"/>
      <c r="E401" s="1"/>
      <c r="F401" s="1"/>
      <c r="G401" s="1"/>
      <c r="H401" s="1"/>
      <c r="I401" s="1"/>
      <c r="J401" s="1"/>
      <c r="K401" s="1"/>
      <c r="L401" s="1"/>
      <c r="N401"/>
    </row>
    <row r="402" spans="1:14" x14ac:dyDescent="0.25">
      <c r="A402" s="55"/>
      <c r="B402" s="1"/>
      <c r="C402" s="1"/>
      <c r="D402" s="74"/>
      <c r="E402" s="1"/>
      <c r="F402" s="1"/>
      <c r="G402" s="1"/>
      <c r="H402" s="1"/>
      <c r="I402" s="1"/>
      <c r="J402" s="1"/>
      <c r="K402" s="1"/>
      <c r="L402" s="1"/>
      <c r="N402"/>
    </row>
    <row r="403" spans="1:14" x14ac:dyDescent="0.25">
      <c r="A403" s="55"/>
      <c r="B403" s="1"/>
      <c r="C403" s="1"/>
      <c r="D403" s="74"/>
      <c r="E403" s="1"/>
      <c r="F403" s="1"/>
      <c r="G403" s="1"/>
      <c r="H403" s="1"/>
      <c r="I403" s="1"/>
      <c r="J403" s="1"/>
      <c r="K403" s="1"/>
      <c r="L403" s="1"/>
      <c r="N403"/>
    </row>
    <row r="404" spans="1:14" x14ac:dyDescent="0.25">
      <c r="A404" s="55"/>
      <c r="B404" s="1"/>
      <c r="C404" s="1"/>
      <c r="D404" s="74"/>
      <c r="E404" s="1"/>
      <c r="F404" s="1"/>
      <c r="G404" s="1"/>
      <c r="H404" s="1"/>
      <c r="I404" s="1"/>
      <c r="J404" s="1"/>
      <c r="K404" s="1"/>
      <c r="L404" s="1"/>
      <c r="N404"/>
    </row>
    <row r="405" spans="1:14" x14ac:dyDescent="0.25">
      <c r="A405" s="55"/>
      <c r="B405" s="1"/>
      <c r="C405" s="1"/>
      <c r="D405" s="74"/>
      <c r="E405" s="1"/>
      <c r="F405" s="1"/>
      <c r="G405" s="1"/>
      <c r="H405" s="1"/>
      <c r="I405" s="1"/>
      <c r="J405" s="1"/>
      <c r="K405" s="1"/>
      <c r="L405" s="1"/>
      <c r="N405"/>
    </row>
    <row r="406" spans="1:14" x14ac:dyDescent="0.25">
      <c r="A406" s="55"/>
      <c r="B406" s="1"/>
      <c r="C406" s="1"/>
      <c r="D406" s="74"/>
      <c r="E406" s="1"/>
      <c r="F406" s="1"/>
      <c r="G406" s="1"/>
      <c r="H406" s="1"/>
      <c r="I406" s="1"/>
      <c r="J406" s="1"/>
      <c r="K406" s="1"/>
      <c r="L406" s="1"/>
      <c r="N406"/>
    </row>
    <row r="407" spans="1:14" x14ac:dyDescent="0.25">
      <c r="A407" s="55"/>
      <c r="B407" s="1"/>
      <c r="C407" s="1"/>
      <c r="D407" s="74"/>
      <c r="E407" s="1"/>
      <c r="F407" s="1"/>
      <c r="G407" s="1"/>
      <c r="H407" s="1"/>
      <c r="I407" s="1"/>
      <c r="J407" s="1"/>
      <c r="K407" s="1"/>
      <c r="L407" s="1"/>
      <c r="N407"/>
    </row>
    <row r="408" spans="1:14" x14ac:dyDescent="0.25">
      <c r="A408" s="55"/>
      <c r="B408" s="1"/>
      <c r="C408" s="1"/>
      <c r="D408" s="74"/>
      <c r="E408" s="1"/>
      <c r="F408" s="1"/>
      <c r="G408" s="1"/>
      <c r="H408" s="1"/>
      <c r="I408" s="1"/>
      <c r="J408" s="1"/>
      <c r="K408" s="1"/>
      <c r="L408" s="1"/>
      <c r="N408"/>
    </row>
    <row r="409" spans="1:14" x14ac:dyDescent="0.25">
      <c r="A409" s="55"/>
      <c r="B409" s="1"/>
      <c r="C409" s="1"/>
      <c r="D409" s="74"/>
      <c r="E409" s="1"/>
      <c r="F409" s="1"/>
      <c r="G409" s="1"/>
      <c r="H409" s="1"/>
      <c r="I409" s="1"/>
      <c r="J409" s="1"/>
      <c r="K409" s="1"/>
      <c r="L409" s="1"/>
      <c r="N409"/>
    </row>
    <row r="410" spans="1:14" x14ac:dyDescent="0.25">
      <c r="A410" s="55"/>
      <c r="B410" s="1"/>
      <c r="C410" s="1"/>
      <c r="D410" s="74"/>
      <c r="E410" s="1"/>
      <c r="F410" s="1"/>
      <c r="G410" s="1"/>
      <c r="H410" s="1"/>
      <c r="I410" s="1"/>
      <c r="J410" s="1"/>
      <c r="K410" s="1"/>
      <c r="L410" s="1"/>
      <c r="N410"/>
    </row>
    <row r="411" spans="1:14" x14ac:dyDescent="0.25">
      <c r="A411" s="55"/>
      <c r="B411" s="1"/>
      <c r="C411" s="1"/>
      <c r="D411" s="74"/>
      <c r="E411" s="1"/>
      <c r="F411" s="1"/>
      <c r="G411" s="1"/>
      <c r="H411" s="1"/>
      <c r="I411" s="1"/>
      <c r="J411" s="1"/>
      <c r="K411" s="1"/>
      <c r="L411" s="1"/>
      <c r="N411"/>
    </row>
    <row r="412" spans="1:14" x14ac:dyDescent="0.25">
      <c r="A412" s="55"/>
      <c r="B412" s="1"/>
      <c r="C412" s="1"/>
      <c r="D412" s="74"/>
      <c r="E412" s="1"/>
      <c r="F412" s="1"/>
      <c r="G412" s="1"/>
      <c r="H412" s="1"/>
      <c r="I412" s="1"/>
      <c r="J412" s="1"/>
      <c r="K412" s="1"/>
      <c r="L412" s="1"/>
      <c r="N412"/>
    </row>
    <row r="413" spans="1:14" x14ac:dyDescent="0.25">
      <c r="A413" s="55"/>
      <c r="B413" s="1"/>
      <c r="C413" s="1"/>
      <c r="D413" s="74"/>
      <c r="E413" s="1"/>
      <c r="F413" s="1"/>
      <c r="G413" s="1"/>
      <c r="H413" s="1"/>
      <c r="I413" s="1"/>
      <c r="J413" s="1"/>
      <c r="K413" s="1"/>
      <c r="L413" s="1"/>
      <c r="N413"/>
    </row>
    <row r="414" spans="1:14" x14ac:dyDescent="0.25">
      <c r="A414" s="55"/>
      <c r="B414" s="1"/>
      <c r="C414" s="1"/>
      <c r="D414" s="74"/>
      <c r="E414" s="1"/>
      <c r="F414" s="1"/>
      <c r="G414" s="1"/>
      <c r="H414" s="1"/>
      <c r="I414" s="1"/>
      <c r="J414" s="1"/>
      <c r="K414" s="1"/>
      <c r="L414" s="1"/>
      <c r="N414"/>
    </row>
    <row r="415" spans="1:14" x14ac:dyDescent="0.25">
      <c r="A415" s="55"/>
      <c r="B415" s="1"/>
      <c r="C415" s="1"/>
      <c r="D415" s="74"/>
      <c r="E415" s="1"/>
      <c r="F415" s="1"/>
      <c r="G415" s="1"/>
      <c r="H415" s="1"/>
      <c r="I415" s="1"/>
      <c r="J415" s="1"/>
      <c r="K415" s="1"/>
      <c r="L415" s="1"/>
      <c r="N415"/>
    </row>
    <row r="416" spans="1:14" x14ac:dyDescent="0.25">
      <c r="A416" s="55"/>
      <c r="B416" s="1"/>
      <c r="C416" s="1"/>
      <c r="D416" s="74"/>
      <c r="E416" s="1"/>
      <c r="F416" s="1"/>
      <c r="G416" s="1"/>
      <c r="H416" s="1"/>
      <c r="I416" s="1"/>
      <c r="J416" s="1"/>
      <c r="K416" s="1"/>
      <c r="L416" s="1"/>
      <c r="N416"/>
    </row>
    <row r="417" spans="1:14" x14ac:dyDescent="0.25">
      <c r="A417" s="55"/>
      <c r="B417" s="1"/>
      <c r="C417" s="1"/>
      <c r="D417" s="74"/>
      <c r="E417" s="1"/>
      <c r="F417" s="1"/>
      <c r="G417" s="1"/>
      <c r="H417" s="1"/>
      <c r="I417" s="1"/>
      <c r="J417" s="1"/>
      <c r="K417" s="1"/>
      <c r="L417" s="1"/>
      <c r="N417"/>
    </row>
    <row r="418" spans="1:14" x14ac:dyDescent="0.25">
      <c r="A418" s="55"/>
      <c r="B418" s="1"/>
      <c r="C418" s="1"/>
      <c r="D418" s="74"/>
      <c r="E418" s="1"/>
      <c r="F418" s="1"/>
      <c r="G418" s="1"/>
      <c r="H418" s="1"/>
      <c r="I418" s="1"/>
      <c r="J418" s="1"/>
      <c r="K418" s="1"/>
      <c r="L418" s="1"/>
      <c r="N418"/>
    </row>
    <row r="419" spans="1:14" x14ac:dyDescent="0.25">
      <c r="A419" s="55"/>
      <c r="B419" s="1"/>
      <c r="C419" s="1"/>
      <c r="D419" s="74"/>
      <c r="E419" s="1"/>
      <c r="F419" s="1"/>
      <c r="G419" s="1"/>
      <c r="H419" s="1"/>
      <c r="I419" s="1"/>
      <c r="J419" s="1"/>
      <c r="K419" s="1"/>
      <c r="L419" s="1"/>
      <c r="N419"/>
    </row>
    <row r="420" spans="1:14" x14ac:dyDescent="0.25">
      <c r="A420" s="55"/>
      <c r="B420" s="1"/>
      <c r="C420" s="1"/>
      <c r="D420" s="74"/>
      <c r="E420" s="1"/>
      <c r="F420" s="1"/>
      <c r="G420" s="1"/>
      <c r="H420" s="1"/>
      <c r="I420" s="1"/>
      <c r="J420" s="1"/>
      <c r="K420" s="1"/>
      <c r="L420" s="1"/>
      <c r="N420"/>
    </row>
    <row r="421" spans="1:14" x14ac:dyDescent="0.25">
      <c r="A421" s="55"/>
      <c r="B421" s="1"/>
      <c r="C421" s="1"/>
      <c r="D421" s="74"/>
      <c r="E421" s="1"/>
      <c r="F421" s="1"/>
      <c r="G421" s="1"/>
      <c r="H421" s="1"/>
      <c r="I421" s="1"/>
      <c r="J421" s="1"/>
      <c r="K421" s="1"/>
      <c r="L421" s="1"/>
      <c r="N421"/>
    </row>
    <row r="422" spans="1:14" x14ac:dyDescent="0.25">
      <c r="A422" s="55"/>
      <c r="B422" s="1"/>
      <c r="C422" s="1"/>
      <c r="D422" s="74"/>
      <c r="E422" s="1"/>
      <c r="F422" s="1"/>
      <c r="G422" s="1"/>
      <c r="H422" s="1"/>
      <c r="I422" s="1"/>
      <c r="J422" s="1"/>
      <c r="K422" s="1"/>
      <c r="L422" s="1"/>
      <c r="N422"/>
    </row>
    <row r="423" spans="1:14" x14ac:dyDescent="0.25">
      <c r="A423" s="55"/>
      <c r="B423" s="1"/>
      <c r="C423" s="1"/>
      <c r="D423" s="74"/>
      <c r="E423" s="1"/>
      <c r="F423" s="1"/>
      <c r="G423" s="1"/>
      <c r="H423" s="1"/>
      <c r="I423" s="1"/>
      <c r="J423" s="1"/>
      <c r="K423" s="1"/>
      <c r="L423" s="1"/>
      <c r="N423"/>
    </row>
    <row r="424" spans="1:14" x14ac:dyDescent="0.25">
      <c r="A424" s="55"/>
      <c r="B424" s="1"/>
      <c r="C424" s="1"/>
      <c r="D424" s="74"/>
      <c r="E424" s="1"/>
      <c r="F424" s="1"/>
      <c r="G424" s="1"/>
      <c r="H424" s="1"/>
      <c r="I424" s="1"/>
      <c r="J424" s="1"/>
      <c r="K424" s="1"/>
      <c r="L424" s="1"/>
      <c r="N424"/>
    </row>
    <row r="425" spans="1:14" x14ac:dyDescent="0.25">
      <c r="A425" s="55"/>
      <c r="B425" s="1"/>
      <c r="C425" s="1"/>
      <c r="D425" s="74"/>
      <c r="E425" s="1"/>
      <c r="F425" s="1"/>
      <c r="G425" s="1"/>
      <c r="H425" s="1"/>
      <c r="I425" s="1"/>
      <c r="J425" s="1"/>
      <c r="K425" s="1"/>
      <c r="L425" s="1"/>
      <c r="N425"/>
    </row>
    <row r="426" spans="1:14" x14ac:dyDescent="0.25">
      <c r="A426" s="55"/>
      <c r="B426" s="1"/>
      <c r="C426" s="1"/>
      <c r="D426" s="74"/>
      <c r="E426" s="1"/>
      <c r="F426" s="1"/>
      <c r="G426" s="1"/>
      <c r="H426" s="1"/>
      <c r="I426" s="1"/>
      <c r="J426" s="1"/>
      <c r="K426" s="1"/>
      <c r="L426" s="1"/>
      <c r="N426"/>
    </row>
    <row r="427" spans="1:14" x14ac:dyDescent="0.25">
      <c r="A427" s="55"/>
      <c r="B427" s="1"/>
      <c r="C427" s="1"/>
      <c r="D427" s="74"/>
      <c r="E427" s="1"/>
      <c r="F427" s="1"/>
      <c r="G427" s="1"/>
      <c r="H427" s="1"/>
      <c r="I427" s="1"/>
      <c r="J427" s="1"/>
      <c r="K427" s="1"/>
      <c r="L427" s="1"/>
      <c r="N427"/>
    </row>
    <row r="428" spans="1:14" x14ac:dyDescent="0.25">
      <c r="A428" s="55"/>
      <c r="B428" s="1"/>
      <c r="C428" s="1"/>
      <c r="D428" s="74"/>
      <c r="E428" s="1"/>
      <c r="F428" s="1"/>
      <c r="G428" s="1"/>
      <c r="H428" s="1"/>
      <c r="I428" s="1"/>
      <c r="J428" s="1"/>
      <c r="K428" s="1"/>
      <c r="L428" s="1"/>
      <c r="N428"/>
    </row>
    <row r="429" spans="1:14" x14ac:dyDescent="0.25">
      <c r="A429" s="55"/>
      <c r="B429" s="1"/>
      <c r="C429" s="1"/>
      <c r="D429" s="74"/>
      <c r="E429" s="1"/>
      <c r="F429" s="1"/>
      <c r="G429" s="1"/>
      <c r="H429" s="1"/>
      <c r="I429" s="1"/>
      <c r="J429" s="1"/>
      <c r="K429" s="1"/>
      <c r="L429" s="1"/>
      <c r="N429"/>
    </row>
    <row r="430" spans="1:14" x14ac:dyDescent="0.25">
      <c r="A430" s="55"/>
      <c r="B430" s="1"/>
      <c r="C430" s="1"/>
      <c r="D430" s="74"/>
      <c r="E430" s="1"/>
      <c r="F430" s="1"/>
      <c r="G430" s="1"/>
      <c r="H430" s="1"/>
      <c r="I430" s="1"/>
      <c r="J430" s="1"/>
      <c r="K430" s="1"/>
      <c r="L430" s="1"/>
      <c r="N430"/>
    </row>
    <row r="431" spans="1:14" x14ac:dyDescent="0.25">
      <c r="A431" s="55"/>
      <c r="B431" s="1"/>
      <c r="C431" s="1"/>
      <c r="D431" s="74"/>
      <c r="E431" s="1"/>
      <c r="F431" s="1"/>
      <c r="G431" s="1"/>
      <c r="H431" s="1"/>
      <c r="I431" s="1"/>
      <c r="J431" s="1"/>
      <c r="K431" s="1"/>
      <c r="L431" s="1"/>
      <c r="N431"/>
    </row>
    <row r="432" spans="1:14" x14ac:dyDescent="0.25">
      <c r="A432" s="55"/>
      <c r="B432" s="1"/>
      <c r="C432" s="1"/>
      <c r="D432" s="74"/>
      <c r="E432" s="1"/>
      <c r="F432" s="1"/>
      <c r="G432" s="1"/>
      <c r="H432" s="1"/>
      <c r="I432" s="1"/>
      <c r="J432" s="1"/>
      <c r="K432" s="1"/>
      <c r="L432" s="1"/>
      <c r="N432"/>
    </row>
    <row r="433" spans="1:14" x14ac:dyDescent="0.25">
      <c r="A433" s="55"/>
      <c r="B433" s="1"/>
      <c r="C433" s="1"/>
      <c r="D433" s="74"/>
      <c r="E433" s="1"/>
      <c r="F433" s="1"/>
      <c r="G433" s="1"/>
      <c r="H433" s="1"/>
      <c r="I433" s="1"/>
      <c r="J433" s="1"/>
      <c r="K433" s="1"/>
      <c r="L433" s="1"/>
      <c r="N433"/>
    </row>
    <row r="434" spans="1:14" x14ac:dyDescent="0.25">
      <c r="A434" s="55"/>
      <c r="B434" s="1"/>
      <c r="C434" s="1"/>
      <c r="D434" s="74"/>
      <c r="E434" s="1"/>
      <c r="F434" s="1"/>
      <c r="G434" s="1"/>
      <c r="H434" s="1"/>
      <c r="I434" s="1"/>
      <c r="J434" s="1"/>
      <c r="K434" s="1"/>
      <c r="L434" s="1"/>
      <c r="N434"/>
    </row>
    <row r="435" spans="1:14" x14ac:dyDescent="0.25">
      <c r="A435" s="55"/>
      <c r="B435" s="1"/>
      <c r="C435" s="1"/>
      <c r="D435" s="74"/>
      <c r="E435" s="1"/>
      <c r="F435" s="1"/>
      <c r="G435" s="1"/>
      <c r="H435" s="1"/>
      <c r="I435" s="1"/>
      <c r="J435" s="1"/>
      <c r="K435" s="1"/>
      <c r="L435" s="1"/>
      <c r="N435"/>
    </row>
    <row r="436" spans="1:14" x14ac:dyDescent="0.25">
      <c r="A436" s="55"/>
      <c r="B436" s="1"/>
      <c r="C436" s="1"/>
      <c r="D436" s="74"/>
      <c r="E436" s="1"/>
      <c r="F436" s="1"/>
      <c r="G436" s="1"/>
      <c r="H436" s="1"/>
      <c r="I436" s="1"/>
      <c r="J436" s="1"/>
      <c r="K436" s="1"/>
      <c r="L436" s="1"/>
      <c r="N436"/>
    </row>
    <row r="437" spans="1:14" x14ac:dyDescent="0.25">
      <c r="A437" s="55"/>
      <c r="B437" s="1"/>
      <c r="C437" s="1"/>
      <c r="D437" s="74"/>
      <c r="E437" s="1"/>
      <c r="F437" s="1"/>
      <c r="G437" s="1"/>
      <c r="H437" s="1"/>
      <c r="I437" s="1"/>
      <c r="J437" s="1"/>
      <c r="K437" s="1"/>
      <c r="L437" s="1"/>
      <c r="N437"/>
    </row>
    <row r="438" spans="1:14" x14ac:dyDescent="0.25">
      <c r="A438" s="55"/>
      <c r="B438" s="1"/>
      <c r="C438" s="1"/>
      <c r="D438" s="74"/>
      <c r="E438" s="1"/>
      <c r="F438" s="1"/>
      <c r="G438" s="1"/>
      <c r="H438" s="1"/>
      <c r="I438" s="1"/>
      <c r="J438" s="1"/>
      <c r="K438" s="1"/>
      <c r="L438" s="1"/>
      <c r="N438"/>
    </row>
    <row r="439" spans="1:14" x14ac:dyDescent="0.25">
      <c r="A439" s="55"/>
      <c r="B439" s="1"/>
      <c r="C439" s="1"/>
      <c r="D439" s="74"/>
      <c r="E439" s="1"/>
      <c r="F439" s="1"/>
      <c r="G439" s="1"/>
      <c r="H439" s="1"/>
      <c r="I439" s="1"/>
      <c r="J439" s="1"/>
      <c r="K439" s="1"/>
      <c r="L439" s="1"/>
      <c r="N439"/>
    </row>
    <row r="440" spans="1:14" x14ac:dyDescent="0.25">
      <c r="A440" s="55"/>
      <c r="B440" s="1"/>
      <c r="C440" s="1"/>
      <c r="D440" s="74"/>
      <c r="E440" s="1"/>
      <c r="F440" s="1"/>
      <c r="G440" s="1"/>
      <c r="H440" s="1"/>
      <c r="I440" s="1"/>
      <c r="J440" s="1"/>
      <c r="K440" s="1"/>
      <c r="L440" s="1"/>
      <c r="N440"/>
    </row>
    <row r="441" spans="1:14" x14ac:dyDescent="0.25">
      <c r="A441" s="55"/>
      <c r="B441" s="1"/>
      <c r="C441" s="1"/>
      <c r="D441" s="74"/>
      <c r="E441" s="1"/>
      <c r="F441" s="1"/>
      <c r="G441" s="1"/>
      <c r="H441" s="1"/>
      <c r="I441" s="1"/>
      <c r="J441" s="1"/>
      <c r="K441" s="1"/>
      <c r="L441" s="1"/>
      <c r="N441"/>
    </row>
    <row r="442" spans="1:14" x14ac:dyDescent="0.25">
      <c r="A442" s="55"/>
      <c r="B442" s="1"/>
      <c r="C442" s="1"/>
      <c r="D442" s="74"/>
      <c r="E442" s="1"/>
      <c r="F442" s="1"/>
      <c r="G442" s="1"/>
      <c r="H442" s="1"/>
      <c r="I442" s="1"/>
      <c r="J442" s="1"/>
      <c r="K442" s="1"/>
      <c r="L442" s="1"/>
      <c r="N442"/>
    </row>
    <row r="443" spans="1:14" x14ac:dyDescent="0.25">
      <c r="A443" s="55"/>
      <c r="B443" s="1"/>
      <c r="C443" s="1"/>
      <c r="D443" s="74"/>
      <c r="E443" s="1"/>
      <c r="F443" s="1"/>
      <c r="G443" s="1"/>
      <c r="H443" s="1"/>
      <c r="I443" s="1"/>
      <c r="J443" s="1"/>
      <c r="K443" s="1"/>
      <c r="L443" s="1"/>
      <c r="N443"/>
    </row>
    <row r="444" spans="1:14" x14ac:dyDescent="0.25">
      <c r="A444" s="55"/>
      <c r="B444" s="1"/>
      <c r="C444" s="1"/>
      <c r="D444" s="74"/>
      <c r="E444" s="1"/>
      <c r="F444" s="1"/>
      <c r="G444" s="1"/>
      <c r="H444" s="1"/>
      <c r="I444" s="1"/>
      <c r="J444" s="1"/>
      <c r="K444" s="1"/>
      <c r="L444" s="1"/>
      <c r="N444"/>
    </row>
    <row r="445" spans="1:14" x14ac:dyDescent="0.25">
      <c r="A445" s="55"/>
      <c r="B445" s="1"/>
      <c r="C445" s="1"/>
      <c r="D445" s="74"/>
      <c r="E445" s="1"/>
      <c r="F445" s="1"/>
      <c r="G445" s="1"/>
      <c r="H445" s="1"/>
      <c r="I445" s="1"/>
      <c r="J445" s="1"/>
      <c r="K445" s="1"/>
      <c r="L445" s="1"/>
      <c r="N445"/>
    </row>
    <row r="446" spans="1:14" x14ac:dyDescent="0.25">
      <c r="A446" s="55"/>
      <c r="B446" s="1"/>
      <c r="C446" s="1"/>
      <c r="D446" s="74"/>
      <c r="E446" s="1"/>
      <c r="F446" s="1"/>
      <c r="G446" s="1"/>
      <c r="H446" s="1"/>
      <c r="I446" s="1"/>
      <c r="J446" s="1"/>
      <c r="K446" s="1"/>
      <c r="L446" s="1"/>
      <c r="N446"/>
    </row>
    <row r="447" spans="1:14" x14ac:dyDescent="0.25">
      <c r="A447" s="55"/>
      <c r="B447" s="1"/>
      <c r="C447" s="1"/>
      <c r="D447" s="74"/>
      <c r="E447" s="1"/>
      <c r="F447" s="1"/>
      <c r="G447" s="1"/>
      <c r="H447" s="1"/>
      <c r="I447" s="1"/>
      <c r="J447" s="1"/>
      <c r="K447" s="1"/>
      <c r="L447" s="1"/>
      <c r="N447"/>
    </row>
    <row r="448" spans="1:14" x14ac:dyDescent="0.25">
      <c r="A448" s="55"/>
      <c r="B448" s="1"/>
      <c r="C448" s="1"/>
      <c r="D448" s="74"/>
      <c r="E448" s="1"/>
      <c r="F448" s="1"/>
      <c r="G448" s="1"/>
      <c r="H448" s="1"/>
      <c r="I448" s="1"/>
      <c r="J448" s="1"/>
      <c r="K448" s="1"/>
      <c r="L448" s="1"/>
      <c r="N448"/>
    </row>
    <row r="449" spans="1:14" x14ac:dyDescent="0.25">
      <c r="A449" s="55"/>
      <c r="B449" s="1"/>
      <c r="C449" s="1"/>
      <c r="D449" s="74"/>
      <c r="E449" s="1"/>
      <c r="F449" s="1"/>
      <c r="G449" s="1"/>
      <c r="H449" s="1"/>
      <c r="I449" s="1"/>
      <c r="J449" s="1"/>
      <c r="K449" s="1"/>
      <c r="L449" s="1"/>
      <c r="N449"/>
    </row>
    <row r="450" spans="1:14" x14ac:dyDescent="0.25">
      <c r="A450" s="55"/>
      <c r="B450" s="1"/>
      <c r="C450" s="1"/>
      <c r="D450" s="74"/>
      <c r="E450" s="1"/>
      <c r="F450" s="1"/>
      <c r="G450" s="1"/>
      <c r="H450" s="1"/>
      <c r="I450" s="1"/>
      <c r="J450" s="1"/>
      <c r="K450" s="1"/>
      <c r="L450" s="1"/>
      <c r="N450"/>
    </row>
    <row r="451" spans="1:14" x14ac:dyDescent="0.25">
      <c r="A451" s="55"/>
      <c r="B451" s="1"/>
      <c r="C451" s="1"/>
      <c r="D451" s="74"/>
      <c r="E451" s="1"/>
      <c r="F451" s="1"/>
      <c r="G451" s="1"/>
      <c r="H451" s="1"/>
      <c r="I451" s="1"/>
      <c r="J451" s="1"/>
      <c r="K451" s="1"/>
      <c r="L451" s="1"/>
      <c r="N451"/>
    </row>
    <row r="452" spans="1:14" x14ac:dyDescent="0.25">
      <c r="A452" s="55"/>
      <c r="B452" s="1"/>
      <c r="C452" s="1"/>
      <c r="D452" s="74"/>
      <c r="E452" s="1"/>
      <c r="F452" s="1"/>
      <c r="G452" s="1"/>
      <c r="H452" s="1"/>
      <c r="I452" s="1"/>
      <c r="J452" s="1"/>
      <c r="K452" s="1"/>
      <c r="L452" s="1"/>
      <c r="N452"/>
    </row>
    <row r="453" spans="1:14" x14ac:dyDescent="0.25">
      <c r="A453" s="55"/>
      <c r="B453" s="1"/>
      <c r="C453" s="1"/>
      <c r="D453" s="74"/>
      <c r="E453" s="1"/>
      <c r="F453" s="1"/>
      <c r="G453" s="1"/>
      <c r="H453" s="1"/>
      <c r="I453" s="1"/>
      <c r="J453" s="1"/>
      <c r="K453" s="1"/>
      <c r="L453" s="1"/>
      <c r="N453"/>
    </row>
    <row r="454" spans="1:14" x14ac:dyDescent="0.25">
      <c r="A454" s="55"/>
      <c r="B454" s="1"/>
      <c r="C454" s="1"/>
      <c r="D454" s="74"/>
      <c r="E454" s="1"/>
      <c r="F454" s="1"/>
      <c r="G454" s="1"/>
      <c r="H454" s="1"/>
      <c r="I454" s="1"/>
      <c r="J454" s="1"/>
      <c r="K454" s="1"/>
      <c r="L454" s="1"/>
      <c r="N454"/>
    </row>
    <row r="455" spans="1:14" x14ac:dyDescent="0.25">
      <c r="A455" s="55"/>
      <c r="B455" s="1"/>
      <c r="C455" s="1"/>
      <c r="D455" s="74"/>
      <c r="E455" s="1"/>
      <c r="F455" s="1"/>
      <c r="G455" s="1"/>
      <c r="H455" s="1"/>
      <c r="I455" s="1"/>
      <c r="J455" s="1"/>
      <c r="K455" s="1"/>
      <c r="L455" s="1"/>
      <c r="N455"/>
    </row>
    <row r="456" spans="1:14" x14ac:dyDescent="0.25">
      <c r="A456" s="55"/>
      <c r="B456" s="1"/>
      <c r="C456" s="1"/>
      <c r="D456" s="74"/>
      <c r="E456" s="1"/>
      <c r="F456" s="1"/>
      <c r="G456" s="1"/>
      <c r="H456" s="1"/>
      <c r="I456" s="1"/>
      <c r="J456" s="1"/>
      <c r="K456" s="1"/>
      <c r="L456" s="1"/>
      <c r="N456"/>
    </row>
    <row r="457" spans="1:14" x14ac:dyDescent="0.25">
      <c r="A457" s="55"/>
      <c r="B457" s="1"/>
      <c r="C457" s="1"/>
      <c r="D457" s="74"/>
      <c r="E457" s="1"/>
      <c r="F457" s="1"/>
      <c r="G457" s="1"/>
      <c r="H457" s="1"/>
      <c r="I457" s="1"/>
      <c r="J457" s="1"/>
      <c r="K457" s="1"/>
      <c r="L457" s="1"/>
      <c r="N457"/>
    </row>
    <row r="458" spans="1:14" x14ac:dyDescent="0.25">
      <c r="A458" s="55"/>
      <c r="B458" s="1"/>
      <c r="C458" s="1"/>
      <c r="D458" s="74"/>
      <c r="E458" s="1"/>
      <c r="F458" s="1"/>
      <c r="G458" s="1"/>
      <c r="H458" s="1"/>
      <c r="I458" s="1"/>
      <c r="J458" s="1"/>
      <c r="K458" s="1"/>
      <c r="L458" s="1"/>
      <c r="N458"/>
    </row>
    <row r="459" spans="1:14" x14ac:dyDescent="0.25">
      <c r="A459" s="55"/>
      <c r="B459" s="1"/>
      <c r="C459" s="1"/>
      <c r="D459" s="74"/>
      <c r="E459" s="1"/>
      <c r="F459" s="1"/>
      <c r="G459" s="1"/>
      <c r="H459" s="1"/>
      <c r="I459" s="1"/>
      <c r="J459" s="1"/>
      <c r="K459" s="1"/>
      <c r="L459" s="1"/>
      <c r="N459"/>
    </row>
    <row r="460" spans="1:14" x14ac:dyDescent="0.25">
      <c r="A460" s="55"/>
      <c r="B460" s="1"/>
      <c r="C460" s="1"/>
      <c r="D460" s="74"/>
      <c r="E460" s="1"/>
      <c r="F460" s="1"/>
      <c r="G460" s="1"/>
      <c r="H460" s="1"/>
      <c r="I460" s="1"/>
      <c r="J460" s="1"/>
      <c r="K460" s="1"/>
      <c r="L460" s="1"/>
      <c r="N460"/>
    </row>
    <row r="461" spans="1:14" x14ac:dyDescent="0.25">
      <c r="A461" s="55"/>
      <c r="B461" s="1"/>
      <c r="C461" s="1"/>
      <c r="D461" s="74"/>
      <c r="E461" s="1"/>
      <c r="F461" s="1"/>
      <c r="G461" s="1"/>
      <c r="H461" s="1"/>
      <c r="I461" s="1"/>
      <c r="J461" s="1"/>
      <c r="K461" s="1"/>
      <c r="L461" s="1"/>
      <c r="N461"/>
    </row>
    <row r="462" spans="1:14" x14ac:dyDescent="0.25">
      <c r="A462" s="55"/>
      <c r="B462" s="1"/>
      <c r="C462" s="1"/>
      <c r="D462" s="74"/>
      <c r="E462" s="1"/>
      <c r="F462" s="1"/>
      <c r="G462" s="1"/>
      <c r="H462" s="1"/>
      <c r="I462" s="1"/>
      <c r="J462" s="1"/>
      <c r="K462" s="1"/>
      <c r="L462" s="1"/>
      <c r="N462"/>
    </row>
    <row r="463" spans="1:14" x14ac:dyDescent="0.25">
      <c r="A463" s="55"/>
      <c r="B463" s="1"/>
      <c r="C463" s="1"/>
      <c r="D463" s="74"/>
      <c r="E463" s="1"/>
      <c r="F463" s="1"/>
      <c r="G463" s="1"/>
      <c r="H463" s="1"/>
      <c r="I463" s="1"/>
      <c r="J463" s="1"/>
      <c r="K463" s="1"/>
      <c r="L463" s="1"/>
      <c r="N463"/>
    </row>
    <row r="464" spans="1:14" x14ac:dyDescent="0.25">
      <c r="A464" s="55"/>
      <c r="B464" s="1"/>
      <c r="C464" s="1"/>
      <c r="D464" s="74"/>
      <c r="E464" s="1"/>
      <c r="F464" s="1"/>
      <c r="G464" s="1"/>
      <c r="H464" s="1"/>
      <c r="I464" s="1"/>
      <c r="J464" s="1"/>
      <c r="K464" s="1"/>
      <c r="L464" s="1"/>
      <c r="N464"/>
    </row>
    <row r="465" spans="1:14" x14ac:dyDescent="0.25">
      <c r="A465" s="55"/>
      <c r="B465" s="1"/>
      <c r="C465" s="1"/>
      <c r="D465" s="74"/>
      <c r="E465" s="1"/>
      <c r="F465" s="1"/>
      <c r="G465" s="1"/>
      <c r="H465" s="1"/>
      <c r="I465" s="1"/>
      <c r="J465" s="1"/>
      <c r="K465" s="1"/>
      <c r="L465" s="1"/>
      <c r="N465"/>
    </row>
    <row r="466" spans="1:14" x14ac:dyDescent="0.25">
      <c r="A466" s="55"/>
      <c r="B466" s="1"/>
      <c r="C466" s="1"/>
      <c r="D466" s="74"/>
      <c r="E466" s="1"/>
      <c r="F466" s="1"/>
      <c r="G466" s="1"/>
      <c r="H466" s="1"/>
      <c r="I466" s="1"/>
      <c r="J466" s="1"/>
      <c r="K466" s="1"/>
      <c r="L466" s="1"/>
      <c r="N466"/>
    </row>
    <row r="467" spans="1:14" x14ac:dyDescent="0.25">
      <c r="A467" s="55"/>
      <c r="B467" s="1"/>
      <c r="C467" s="1"/>
      <c r="D467" s="74"/>
      <c r="E467" s="1"/>
      <c r="F467" s="1"/>
      <c r="G467" s="1"/>
      <c r="H467" s="1"/>
      <c r="I467" s="1"/>
      <c r="J467" s="1"/>
      <c r="K467" s="1"/>
      <c r="L467" s="1"/>
      <c r="N467"/>
    </row>
    <row r="468" spans="1:14" x14ac:dyDescent="0.25">
      <c r="A468" s="55"/>
      <c r="B468" s="1"/>
      <c r="C468" s="1"/>
      <c r="D468" s="74"/>
      <c r="E468" s="1"/>
      <c r="F468" s="1"/>
      <c r="G468" s="1"/>
      <c r="H468" s="1"/>
      <c r="I468" s="1"/>
      <c r="J468" s="1"/>
      <c r="K468" s="1"/>
      <c r="L468" s="1"/>
      <c r="N468"/>
    </row>
    <row r="469" spans="1:14" x14ac:dyDescent="0.25">
      <c r="A469" s="55"/>
      <c r="B469" s="1"/>
      <c r="C469" s="1"/>
      <c r="D469" s="74"/>
      <c r="E469" s="1"/>
      <c r="F469" s="1"/>
      <c r="G469" s="1"/>
      <c r="H469" s="1"/>
      <c r="I469" s="1"/>
      <c r="J469" s="1"/>
      <c r="K469" s="1"/>
      <c r="L469" s="1"/>
      <c r="N469"/>
    </row>
    <row r="470" spans="1:14" x14ac:dyDescent="0.25">
      <c r="A470" s="55"/>
      <c r="B470" s="1"/>
      <c r="C470" s="1"/>
      <c r="D470" s="74"/>
      <c r="E470" s="1"/>
      <c r="F470" s="1"/>
      <c r="G470" s="1"/>
      <c r="H470" s="1"/>
      <c r="I470" s="1"/>
      <c r="J470" s="1"/>
      <c r="K470" s="1"/>
      <c r="L470" s="1"/>
      <c r="N470"/>
    </row>
    <row r="471" spans="1:14" x14ac:dyDescent="0.25">
      <c r="A471" s="55"/>
      <c r="B471" s="1"/>
      <c r="C471" s="1"/>
      <c r="D471" s="74"/>
      <c r="E471" s="1"/>
      <c r="F471" s="1"/>
      <c r="G471" s="1"/>
      <c r="H471" s="1"/>
      <c r="I471" s="1"/>
      <c r="J471" s="1"/>
      <c r="K471" s="1"/>
      <c r="L471" s="1"/>
      <c r="N471"/>
    </row>
    <row r="472" spans="1:14" x14ac:dyDescent="0.25">
      <c r="A472" s="55"/>
      <c r="B472" s="1"/>
      <c r="C472" s="1"/>
      <c r="D472" s="74"/>
      <c r="E472" s="1"/>
      <c r="F472" s="1"/>
      <c r="G472" s="1"/>
      <c r="H472" s="1"/>
      <c r="I472" s="1"/>
      <c r="J472" s="1"/>
      <c r="K472" s="1"/>
      <c r="L472" s="1"/>
      <c r="N472"/>
    </row>
    <row r="473" spans="1:14" x14ac:dyDescent="0.25">
      <c r="A473" s="55"/>
      <c r="B473" s="1"/>
      <c r="C473" s="1"/>
      <c r="D473" s="74"/>
      <c r="E473" s="1"/>
      <c r="F473" s="1"/>
      <c r="G473" s="1"/>
      <c r="H473" s="1"/>
      <c r="I473" s="1"/>
      <c r="J473" s="1"/>
      <c r="K473" s="1"/>
      <c r="L473" s="1"/>
      <c r="N473"/>
    </row>
    <row r="474" spans="1:14" x14ac:dyDescent="0.25">
      <c r="A474" s="55"/>
      <c r="B474" s="1"/>
      <c r="C474" s="1"/>
      <c r="D474" s="74"/>
      <c r="E474" s="1"/>
      <c r="F474" s="1"/>
      <c r="G474" s="1"/>
      <c r="H474" s="1"/>
      <c r="I474" s="1"/>
      <c r="J474" s="1"/>
      <c r="K474" s="1"/>
      <c r="L474" s="1"/>
      <c r="N474"/>
    </row>
    <row r="475" spans="1:14" x14ac:dyDescent="0.25">
      <c r="A475" s="55"/>
      <c r="B475" s="1"/>
      <c r="C475" s="1"/>
      <c r="D475" s="74"/>
      <c r="E475" s="1"/>
      <c r="F475" s="1"/>
      <c r="G475" s="1"/>
      <c r="H475" s="1"/>
      <c r="I475" s="1"/>
      <c r="J475" s="1"/>
      <c r="K475" s="1"/>
      <c r="L475" s="1"/>
      <c r="N475"/>
    </row>
    <row r="476" spans="1:14" x14ac:dyDescent="0.25">
      <c r="A476" s="55"/>
      <c r="B476" s="1"/>
      <c r="C476" s="1"/>
      <c r="D476" s="74"/>
      <c r="E476" s="1"/>
      <c r="F476" s="1"/>
      <c r="G476" s="1"/>
      <c r="H476" s="1"/>
      <c r="I476" s="1"/>
      <c r="J476" s="1"/>
      <c r="K476" s="1"/>
      <c r="L476" s="1"/>
      <c r="N476"/>
    </row>
    <row r="477" spans="1:14" x14ac:dyDescent="0.25">
      <c r="A477" s="55"/>
      <c r="B477" s="1"/>
      <c r="C477" s="1"/>
      <c r="D477" s="74"/>
      <c r="E477" s="1"/>
      <c r="F477" s="1"/>
      <c r="G477" s="1"/>
      <c r="H477" s="1"/>
      <c r="I477" s="1"/>
      <c r="J477" s="1"/>
      <c r="K477" s="1"/>
      <c r="L477" s="1"/>
      <c r="N477"/>
    </row>
    <row r="478" spans="1:14" x14ac:dyDescent="0.25">
      <c r="A478" s="55"/>
      <c r="B478" s="1"/>
      <c r="C478" s="1"/>
      <c r="D478" s="74"/>
      <c r="E478" s="1"/>
      <c r="F478" s="1"/>
      <c r="G478" s="1"/>
      <c r="H478" s="1"/>
      <c r="I478" s="1"/>
      <c r="J478" s="1"/>
      <c r="K478" s="1"/>
      <c r="L478" s="1"/>
      <c r="N478"/>
    </row>
    <row r="479" spans="1:14" x14ac:dyDescent="0.25">
      <c r="A479" s="55"/>
      <c r="B479" s="1"/>
      <c r="C479" s="1"/>
      <c r="D479" s="74"/>
      <c r="E479" s="1"/>
      <c r="F479" s="1"/>
      <c r="G479" s="1"/>
      <c r="H479" s="1"/>
      <c r="I479" s="1"/>
      <c r="J479" s="1"/>
      <c r="K479" s="1"/>
      <c r="L479" s="1"/>
      <c r="N479"/>
    </row>
    <row r="480" spans="1:14" x14ac:dyDescent="0.25">
      <c r="A480" s="55"/>
      <c r="B480" s="1"/>
      <c r="C480" s="1"/>
      <c r="D480" s="74"/>
      <c r="E480" s="1"/>
      <c r="F480" s="1"/>
      <c r="G480" s="1"/>
      <c r="H480" s="1"/>
      <c r="I480" s="1"/>
      <c r="J480" s="1"/>
      <c r="K480" s="1"/>
      <c r="L480" s="1"/>
      <c r="N480"/>
    </row>
    <row r="481" spans="1:14" x14ac:dyDescent="0.25">
      <c r="A481" s="55"/>
      <c r="B481" s="1"/>
      <c r="C481" s="1"/>
      <c r="D481" s="74"/>
      <c r="E481" s="1"/>
      <c r="F481" s="1"/>
      <c r="G481" s="1"/>
      <c r="H481" s="1"/>
      <c r="I481" s="1"/>
      <c r="J481" s="1"/>
      <c r="K481" s="1"/>
      <c r="L481" s="1"/>
      <c r="N481"/>
    </row>
    <row r="482" spans="1:14" x14ac:dyDescent="0.25">
      <c r="A482" s="55"/>
      <c r="B482" s="1"/>
      <c r="C482" s="1"/>
      <c r="D482" s="74"/>
      <c r="E482" s="1"/>
      <c r="F482" s="1"/>
      <c r="G482" s="1"/>
      <c r="H482" s="1"/>
      <c r="I482" s="1"/>
      <c r="J482" s="1"/>
      <c r="K482" s="1"/>
      <c r="L482" s="1"/>
      <c r="N482"/>
    </row>
    <row r="483" spans="1:14" x14ac:dyDescent="0.25">
      <c r="A483" s="55"/>
      <c r="B483" s="1"/>
      <c r="C483" s="1"/>
      <c r="D483" s="74"/>
      <c r="E483" s="1"/>
      <c r="F483" s="1"/>
      <c r="G483" s="1"/>
      <c r="H483" s="1"/>
      <c r="I483" s="1"/>
      <c r="J483" s="1"/>
      <c r="K483" s="1"/>
      <c r="L483" s="1"/>
      <c r="N483"/>
    </row>
    <row r="484" spans="1:14" x14ac:dyDescent="0.25">
      <c r="A484" s="55"/>
      <c r="B484" s="1"/>
      <c r="C484" s="1"/>
      <c r="D484" s="74"/>
      <c r="E484" s="1"/>
      <c r="F484" s="1"/>
      <c r="G484" s="1"/>
      <c r="H484" s="1"/>
      <c r="I484" s="1"/>
      <c r="J484" s="1"/>
      <c r="K484" s="1"/>
      <c r="L484" s="1"/>
      <c r="N484"/>
    </row>
    <row r="485" spans="1:14" x14ac:dyDescent="0.25">
      <c r="A485" s="55"/>
      <c r="B485" s="1"/>
      <c r="C485" s="1"/>
      <c r="D485" s="74"/>
      <c r="E485" s="1"/>
      <c r="F485" s="1"/>
      <c r="G485" s="1"/>
      <c r="H485" s="1"/>
      <c r="I485" s="1"/>
      <c r="J485" s="1"/>
      <c r="K485" s="1"/>
      <c r="L485" s="1"/>
      <c r="N485"/>
    </row>
    <row r="486" spans="1:14" x14ac:dyDescent="0.25">
      <c r="A486" s="55"/>
      <c r="B486" s="1"/>
      <c r="C486" s="1"/>
      <c r="D486" s="74"/>
      <c r="E486" s="1"/>
      <c r="F486" s="1"/>
      <c r="G486" s="1"/>
      <c r="H486" s="1"/>
      <c r="I486" s="1"/>
      <c r="J486" s="1"/>
      <c r="K486" s="1"/>
      <c r="L486" s="1"/>
      <c r="N486"/>
    </row>
    <row r="487" spans="1:14" x14ac:dyDescent="0.25">
      <c r="A487" s="55"/>
      <c r="B487" s="1"/>
      <c r="C487" s="1"/>
      <c r="D487" s="74"/>
      <c r="E487" s="1"/>
      <c r="F487" s="1"/>
      <c r="G487" s="1"/>
      <c r="H487" s="1"/>
      <c r="I487" s="1"/>
      <c r="J487" s="1"/>
      <c r="K487" s="1"/>
      <c r="L487" s="1"/>
      <c r="N487"/>
    </row>
    <row r="488" spans="1:14" x14ac:dyDescent="0.25">
      <c r="A488" s="55"/>
      <c r="B488" s="1"/>
      <c r="C488" s="1"/>
      <c r="D488" s="74"/>
      <c r="E488" s="1"/>
      <c r="F488" s="1"/>
      <c r="G488" s="1"/>
      <c r="H488" s="1"/>
      <c r="I488" s="1"/>
      <c r="J488" s="1"/>
      <c r="K488" s="1"/>
      <c r="L488" s="1"/>
      <c r="N488"/>
    </row>
    <row r="489" spans="1:14" x14ac:dyDescent="0.25">
      <c r="A489" s="55"/>
      <c r="B489" s="1"/>
      <c r="C489" s="1"/>
      <c r="D489" s="74"/>
      <c r="E489" s="1"/>
      <c r="F489" s="1"/>
      <c r="G489" s="1"/>
      <c r="H489" s="1"/>
      <c r="I489" s="1"/>
      <c r="J489" s="1"/>
      <c r="K489" s="1"/>
      <c r="L489" s="1"/>
      <c r="N489"/>
    </row>
    <row r="490" spans="1:14" x14ac:dyDescent="0.25">
      <c r="A490" s="55"/>
      <c r="B490" s="1"/>
      <c r="C490" s="1"/>
      <c r="D490" s="74"/>
      <c r="E490" s="1"/>
      <c r="F490" s="1"/>
      <c r="G490" s="1"/>
      <c r="H490" s="1"/>
      <c r="I490" s="1"/>
      <c r="J490" s="1"/>
      <c r="K490" s="1"/>
      <c r="L490" s="1"/>
      <c r="N490"/>
    </row>
    <row r="491" spans="1:14" x14ac:dyDescent="0.25">
      <c r="A491" s="55"/>
      <c r="B491" s="1"/>
      <c r="C491" s="1"/>
      <c r="D491" s="74"/>
      <c r="E491" s="1"/>
      <c r="F491" s="1"/>
      <c r="G491" s="1"/>
      <c r="H491" s="1"/>
      <c r="I491" s="1"/>
      <c r="J491" s="1"/>
      <c r="K491" s="1"/>
      <c r="L491" s="1"/>
      <c r="N491"/>
    </row>
    <row r="492" spans="1:14" x14ac:dyDescent="0.25">
      <c r="A492" s="55"/>
      <c r="B492" s="1"/>
      <c r="C492" s="1"/>
      <c r="D492" s="74"/>
      <c r="E492" s="1"/>
      <c r="F492" s="1"/>
      <c r="G492" s="1"/>
      <c r="H492" s="1"/>
      <c r="I492" s="1"/>
      <c r="J492" s="1"/>
      <c r="K492" s="1"/>
      <c r="L492" s="1"/>
      <c r="N492"/>
    </row>
    <row r="493" spans="1:14" x14ac:dyDescent="0.25">
      <c r="A493" s="55"/>
      <c r="B493" s="1"/>
      <c r="C493" s="1"/>
      <c r="D493" s="74"/>
      <c r="E493" s="1"/>
      <c r="F493" s="1"/>
      <c r="G493" s="1"/>
      <c r="H493" s="1"/>
      <c r="I493" s="1"/>
      <c r="J493" s="1"/>
      <c r="K493" s="1"/>
      <c r="L493" s="1"/>
      <c r="N493"/>
    </row>
    <row r="494" spans="1:14" x14ac:dyDescent="0.25">
      <c r="A494" s="55"/>
      <c r="B494" s="1"/>
      <c r="C494" s="1"/>
      <c r="D494" s="74"/>
      <c r="E494" s="1"/>
      <c r="F494" s="1"/>
      <c r="G494" s="1"/>
      <c r="H494" s="1"/>
      <c r="I494" s="1"/>
      <c r="J494" s="1"/>
      <c r="K494" s="1"/>
      <c r="L494" s="1"/>
      <c r="N494"/>
    </row>
    <row r="495" spans="1:14" x14ac:dyDescent="0.25">
      <c r="A495" s="55"/>
      <c r="B495" s="1"/>
      <c r="C495" s="1"/>
      <c r="D495" s="74"/>
      <c r="E495" s="1"/>
      <c r="F495" s="1"/>
      <c r="G495" s="1"/>
      <c r="H495" s="1"/>
      <c r="I495" s="1"/>
      <c r="J495" s="1"/>
      <c r="K495" s="1"/>
      <c r="L495" s="1"/>
      <c r="N495"/>
    </row>
    <row r="496" spans="1:14" x14ac:dyDescent="0.25">
      <c r="A496" s="55"/>
      <c r="B496" s="1"/>
      <c r="C496" s="1"/>
      <c r="D496" s="74"/>
      <c r="E496" s="1"/>
      <c r="F496" s="1"/>
      <c r="G496" s="1"/>
      <c r="H496" s="1"/>
      <c r="I496" s="1"/>
      <c r="J496" s="1"/>
      <c r="K496" s="1"/>
      <c r="L496" s="1"/>
      <c r="N496"/>
    </row>
    <row r="497" spans="1:14" x14ac:dyDescent="0.25">
      <c r="A497" s="55"/>
      <c r="B497" s="1"/>
      <c r="C497" s="1"/>
      <c r="D497" s="74"/>
      <c r="E497" s="1"/>
      <c r="F497" s="1"/>
      <c r="G497" s="1"/>
      <c r="H497" s="1"/>
      <c r="I497" s="1"/>
      <c r="J497" s="1"/>
      <c r="K497" s="1"/>
      <c r="L497" s="1"/>
      <c r="N497"/>
    </row>
    <row r="498" spans="1:14" x14ac:dyDescent="0.25">
      <c r="A498" s="55"/>
      <c r="B498" s="1"/>
      <c r="C498" s="1"/>
      <c r="D498" s="74"/>
      <c r="E498" s="1"/>
      <c r="F498" s="1"/>
      <c r="G498" s="1"/>
      <c r="H498" s="1"/>
      <c r="I498" s="1"/>
      <c r="J498" s="1"/>
      <c r="K498" s="1"/>
      <c r="L498" s="1"/>
      <c r="N498"/>
    </row>
    <row r="499" spans="1:14" x14ac:dyDescent="0.25">
      <c r="A499" s="55"/>
      <c r="B499" s="1"/>
      <c r="C499" s="1"/>
      <c r="D499" s="74"/>
      <c r="E499" s="1"/>
      <c r="F499" s="1"/>
      <c r="G499" s="1"/>
      <c r="H499" s="1"/>
      <c r="I499" s="1"/>
      <c r="J499" s="1"/>
      <c r="K499" s="1"/>
      <c r="L499" s="1"/>
      <c r="N499"/>
    </row>
    <row r="500" spans="1:14" x14ac:dyDescent="0.25">
      <c r="A500" s="55"/>
      <c r="B500" s="1"/>
      <c r="C500" s="1"/>
      <c r="D500" s="74"/>
      <c r="E500" s="1"/>
      <c r="F500" s="1"/>
      <c r="G500" s="1"/>
      <c r="H500" s="1"/>
      <c r="I500" s="1"/>
      <c r="J500" s="1"/>
      <c r="K500" s="1"/>
      <c r="L500" s="1"/>
      <c r="N500"/>
    </row>
    <row r="501" spans="1:14" x14ac:dyDescent="0.25">
      <c r="A501" s="55"/>
      <c r="B501" s="1"/>
      <c r="C501" s="1"/>
      <c r="D501" s="74"/>
      <c r="E501" s="1"/>
      <c r="F501" s="1"/>
      <c r="G501" s="1"/>
      <c r="H501" s="1"/>
      <c r="I501" s="1"/>
      <c r="J501" s="1"/>
      <c r="K501" s="1"/>
      <c r="L501" s="1"/>
      <c r="N501"/>
    </row>
    <row r="502" spans="1:14" x14ac:dyDescent="0.25">
      <c r="A502" s="55"/>
      <c r="B502" s="1"/>
      <c r="C502" s="1"/>
      <c r="D502" s="74"/>
      <c r="E502" s="1"/>
      <c r="F502" s="1"/>
      <c r="G502" s="1"/>
      <c r="H502" s="1"/>
      <c r="I502" s="1"/>
      <c r="J502" s="1"/>
      <c r="K502" s="1"/>
      <c r="L502" s="1"/>
      <c r="N502"/>
    </row>
    <row r="503" spans="1:14" x14ac:dyDescent="0.25">
      <c r="A503" s="55"/>
      <c r="B503" s="1"/>
      <c r="C503" s="1"/>
      <c r="D503" s="74"/>
      <c r="E503" s="1"/>
      <c r="F503" s="1"/>
      <c r="G503" s="1"/>
      <c r="H503" s="1"/>
      <c r="I503" s="1"/>
      <c r="J503" s="1"/>
      <c r="K503" s="1"/>
      <c r="L503" s="1"/>
      <c r="N503"/>
    </row>
    <row r="504" spans="1:14" x14ac:dyDescent="0.25">
      <c r="A504" s="55"/>
      <c r="B504" s="1"/>
      <c r="C504" s="1"/>
      <c r="D504" s="74"/>
      <c r="E504" s="1"/>
      <c r="F504" s="1"/>
      <c r="G504" s="1"/>
      <c r="H504" s="1"/>
      <c r="I504" s="1"/>
      <c r="J504" s="1"/>
      <c r="K504" s="1"/>
      <c r="L504" s="1"/>
      <c r="N504"/>
    </row>
    <row r="505" spans="1:14" x14ac:dyDescent="0.25">
      <c r="A505" s="55"/>
      <c r="B505" s="1"/>
      <c r="C505" s="1"/>
      <c r="D505" s="74"/>
      <c r="E505" s="1"/>
      <c r="F505" s="1"/>
      <c r="G505" s="1"/>
      <c r="H505" s="1"/>
      <c r="I505" s="1"/>
      <c r="J505" s="1"/>
      <c r="K505" s="1"/>
      <c r="L505" s="1"/>
      <c r="N505"/>
    </row>
    <row r="506" spans="1:14" x14ac:dyDescent="0.25">
      <c r="A506" s="55"/>
      <c r="B506" s="1"/>
      <c r="C506" s="1"/>
      <c r="D506" s="74"/>
      <c r="E506" s="1"/>
      <c r="F506" s="1"/>
      <c r="G506" s="1"/>
      <c r="H506" s="1"/>
      <c r="I506" s="1"/>
      <c r="J506" s="1"/>
      <c r="K506" s="1"/>
      <c r="L506" s="1"/>
      <c r="N506"/>
    </row>
    <row r="507" spans="1:14" x14ac:dyDescent="0.25">
      <c r="A507" s="55"/>
      <c r="B507" s="1"/>
      <c r="C507" s="1"/>
      <c r="D507" s="74"/>
      <c r="E507" s="1"/>
      <c r="F507" s="1"/>
      <c r="G507" s="1"/>
      <c r="H507" s="1"/>
      <c r="I507" s="1"/>
      <c r="J507" s="1"/>
      <c r="K507" s="1"/>
      <c r="L507" s="1"/>
      <c r="N507"/>
    </row>
    <row r="508" spans="1:14" x14ac:dyDescent="0.25">
      <c r="A508" s="55"/>
      <c r="B508" s="1"/>
      <c r="C508" s="1"/>
      <c r="D508" s="74"/>
      <c r="E508" s="1"/>
      <c r="F508" s="1"/>
      <c r="G508" s="1"/>
      <c r="H508" s="1"/>
      <c r="I508" s="1"/>
      <c r="J508" s="1"/>
      <c r="K508" s="1"/>
      <c r="L508" s="1"/>
      <c r="N508"/>
    </row>
    <row r="509" spans="1:14" x14ac:dyDescent="0.25">
      <c r="A509" s="55"/>
      <c r="B509" s="1"/>
      <c r="C509" s="1"/>
      <c r="D509" s="74"/>
      <c r="E509" s="1"/>
      <c r="F509" s="1"/>
      <c r="G509" s="1"/>
      <c r="H509" s="1"/>
      <c r="I509" s="1"/>
      <c r="J509" s="1"/>
      <c r="K509" s="1"/>
      <c r="L509" s="1"/>
      <c r="N509"/>
    </row>
    <row r="510" spans="1:14" x14ac:dyDescent="0.25">
      <c r="A510" s="55"/>
      <c r="B510" s="1"/>
      <c r="C510" s="1"/>
      <c r="D510" s="74"/>
      <c r="E510" s="1"/>
      <c r="F510" s="1"/>
      <c r="G510" s="1"/>
      <c r="H510" s="1"/>
      <c r="I510" s="1"/>
      <c r="J510" s="1"/>
      <c r="K510" s="1"/>
      <c r="L510" s="1"/>
      <c r="N510"/>
    </row>
    <row r="511" spans="1:14" x14ac:dyDescent="0.25">
      <c r="A511" s="55"/>
      <c r="B511" s="1"/>
      <c r="C511" s="1"/>
      <c r="D511" s="74"/>
      <c r="E511" s="1"/>
      <c r="F511" s="1"/>
      <c r="G511" s="1"/>
      <c r="H511" s="1"/>
      <c r="I511" s="1"/>
      <c r="J511" s="1"/>
      <c r="K511" s="1"/>
      <c r="L511" s="1"/>
      <c r="N511"/>
    </row>
    <row r="512" spans="1:14" x14ac:dyDescent="0.25">
      <c r="A512" s="55"/>
      <c r="B512" s="1"/>
      <c r="C512" s="1"/>
      <c r="D512" s="74"/>
      <c r="E512" s="1"/>
      <c r="F512" s="1"/>
      <c r="G512" s="1"/>
      <c r="H512" s="1"/>
      <c r="I512" s="1"/>
      <c r="J512" s="1"/>
      <c r="K512" s="1"/>
      <c r="L512" s="1"/>
      <c r="N512"/>
    </row>
    <row r="513" spans="1:14" x14ac:dyDescent="0.25">
      <c r="A513" s="55"/>
      <c r="B513" s="1"/>
      <c r="C513" s="1"/>
      <c r="D513" s="74"/>
      <c r="E513" s="1"/>
      <c r="F513" s="1"/>
      <c r="G513" s="1"/>
      <c r="H513" s="1"/>
      <c r="I513" s="1"/>
      <c r="J513" s="1"/>
      <c r="K513" s="1"/>
      <c r="L513" s="1"/>
      <c r="N513"/>
    </row>
    <row r="514" spans="1:14" x14ac:dyDescent="0.25">
      <c r="A514" s="55"/>
      <c r="B514" s="1"/>
      <c r="C514" s="1"/>
      <c r="D514" s="74"/>
      <c r="E514" s="1"/>
      <c r="F514" s="1"/>
      <c r="G514" s="1"/>
      <c r="H514" s="1"/>
      <c r="I514" s="1"/>
      <c r="J514" s="1"/>
      <c r="K514" s="1"/>
      <c r="L514" s="1"/>
      <c r="N514"/>
    </row>
    <row r="515" spans="1:14" x14ac:dyDescent="0.25">
      <c r="A515" s="55"/>
      <c r="B515" s="1"/>
      <c r="C515" s="1"/>
      <c r="D515" s="74"/>
      <c r="E515" s="1"/>
      <c r="F515" s="1"/>
      <c r="G515" s="1"/>
      <c r="H515" s="1"/>
      <c r="I515" s="1"/>
      <c r="J515" s="1"/>
      <c r="K515" s="1"/>
      <c r="L515" s="1"/>
      <c r="N515"/>
    </row>
    <row r="516" spans="1:14" x14ac:dyDescent="0.25">
      <c r="A516" s="55"/>
      <c r="B516" s="1"/>
      <c r="C516" s="1"/>
      <c r="D516" s="74"/>
      <c r="E516" s="1"/>
      <c r="F516" s="1"/>
      <c r="G516" s="1"/>
      <c r="H516" s="1"/>
      <c r="I516" s="1"/>
      <c r="J516" s="1"/>
      <c r="K516" s="1"/>
      <c r="L516" s="1"/>
      <c r="N516"/>
    </row>
    <row r="517" spans="1:14" x14ac:dyDescent="0.25">
      <c r="A517" s="55"/>
      <c r="B517" s="1"/>
      <c r="C517" s="1"/>
      <c r="D517" s="74"/>
      <c r="E517" s="1"/>
      <c r="F517" s="1"/>
      <c r="G517" s="1"/>
      <c r="H517" s="1"/>
      <c r="I517" s="1"/>
      <c r="J517" s="1"/>
      <c r="K517" s="1"/>
      <c r="L517" s="1"/>
      <c r="N517"/>
    </row>
    <row r="518" spans="1:14" x14ac:dyDescent="0.25">
      <c r="A518" s="55"/>
      <c r="B518" s="1"/>
      <c r="C518" s="1"/>
      <c r="D518" s="74"/>
      <c r="E518" s="1"/>
      <c r="F518" s="1"/>
      <c r="G518" s="1"/>
      <c r="H518" s="1"/>
      <c r="I518" s="1"/>
      <c r="J518" s="1"/>
      <c r="K518" s="1"/>
      <c r="L518" s="1"/>
      <c r="N518"/>
    </row>
    <row r="519" spans="1:14" x14ac:dyDescent="0.25">
      <c r="A519" s="55"/>
      <c r="B519" s="1"/>
      <c r="C519" s="1"/>
      <c r="D519" s="74"/>
      <c r="E519" s="1"/>
      <c r="F519" s="1"/>
      <c r="G519" s="1"/>
      <c r="H519" s="1"/>
      <c r="I519" s="1"/>
      <c r="J519" s="1"/>
      <c r="K519" s="1"/>
      <c r="L519" s="1"/>
      <c r="N519"/>
    </row>
    <row r="520" spans="1:14" x14ac:dyDescent="0.25">
      <c r="A520" s="55"/>
      <c r="B520" s="1"/>
      <c r="C520" s="1"/>
      <c r="D520" s="74"/>
      <c r="E520" s="1"/>
      <c r="F520" s="1"/>
      <c r="G520" s="1"/>
      <c r="H520" s="1"/>
      <c r="I520" s="1"/>
      <c r="J520" s="1"/>
      <c r="K520" s="1"/>
      <c r="L520" s="1"/>
      <c r="N520"/>
    </row>
    <row r="521" spans="1:14" x14ac:dyDescent="0.25">
      <c r="A521" s="55"/>
      <c r="B521" s="1"/>
      <c r="C521" s="1"/>
      <c r="D521" s="74"/>
      <c r="E521" s="1"/>
      <c r="F521" s="1"/>
      <c r="G521" s="1"/>
      <c r="H521" s="1"/>
      <c r="I521" s="1"/>
      <c r="J521" s="1"/>
      <c r="K521" s="1"/>
      <c r="L521" s="1"/>
      <c r="N521"/>
    </row>
    <row r="522" spans="1:14" x14ac:dyDescent="0.25">
      <c r="A522" s="55"/>
      <c r="B522" s="1"/>
      <c r="C522" s="1"/>
      <c r="D522" s="74"/>
      <c r="E522" s="1"/>
      <c r="F522" s="1"/>
      <c r="G522" s="1"/>
      <c r="H522" s="1"/>
      <c r="I522" s="1"/>
      <c r="J522" s="1"/>
      <c r="K522" s="1"/>
      <c r="L522" s="1"/>
      <c r="N522"/>
    </row>
    <row r="523" spans="1:14" x14ac:dyDescent="0.25">
      <c r="A523" s="55"/>
      <c r="B523" s="1"/>
      <c r="C523" s="1"/>
      <c r="D523" s="74"/>
      <c r="E523" s="1"/>
      <c r="F523" s="1"/>
      <c r="G523" s="1"/>
      <c r="H523" s="1"/>
      <c r="I523" s="1"/>
      <c r="J523" s="1"/>
      <c r="K523" s="1"/>
      <c r="L523" s="1"/>
      <c r="N523"/>
    </row>
    <row r="524" spans="1:14" x14ac:dyDescent="0.25">
      <c r="A524" s="55"/>
      <c r="B524" s="1"/>
      <c r="C524" s="1"/>
      <c r="D524" s="74"/>
      <c r="E524" s="1"/>
      <c r="F524" s="1"/>
      <c r="G524" s="1"/>
      <c r="H524" s="1"/>
      <c r="I524" s="1"/>
      <c r="J524" s="1"/>
      <c r="K524" s="1"/>
      <c r="L524" s="1"/>
      <c r="N524"/>
    </row>
    <row r="525" spans="1:14" x14ac:dyDescent="0.25">
      <c r="A525" s="55"/>
      <c r="B525" s="1"/>
      <c r="C525" s="1"/>
      <c r="D525" s="74"/>
      <c r="E525" s="1"/>
      <c r="F525" s="1"/>
      <c r="G525" s="1"/>
      <c r="H525" s="1"/>
      <c r="I525" s="1"/>
      <c r="J525" s="1"/>
      <c r="K525" s="1"/>
      <c r="L525" s="1"/>
      <c r="N525"/>
    </row>
    <row r="526" spans="1:14" x14ac:dyDescent="0.25">
      <c r="A526" s="55"/>
      <c r="B526" s="1"/>
      <c r="C526" s="1"/>
      <c r="D526" s="74"/>
      <c r="E526" s="1"/>
      <c r="F526" s="1"/>
      <c r="G526" s="1"/>
      <c r="H526" s="1"/>
      <c r="I526" s="1"/>
      <c r="J526" s="1"/>
      <c r="K526" s="1"/>
      <c r="L526" s="1"/>
      <c r="N526"/>
    </row>
  </sheetData>
  <mergeCells count="36">
    <mergeCell ref="A48:L48"/>
    <mergeCell ref="A50:L50"/>
    <mergeCell ref="A11:L11"/>
    <mergeCell ref="A28:L28"/>
    <mergeCell ref="A31:L31"/>
    <mergeCell ref="A32:L32"/>
    <mergeCell ref="A45:L45"/>
    <mergeCell ref="A6:L6"/>
    <mergeCell ref="A7:L7"/>
    <mergeCell ref="M46:P46"/>
    <mergeCell ref="A23:L23"/>
    <mergeCell ref="N24:O24"/>
    <mergeCell ref="N25:O25"/>
    <mergeCell ref="A10:L10"/>
    <mergeCell ref="A14:L14"/>
    <mergeCell ref="A22:L22"/>
    <mergeCell ref="M8:N8"/>
    <mergeCell ref="N16:O16"/>
    <mergeCell ref="A15:L15"/>
    <mergeCell ref="A18:L18"/>
    <mergeCell ref="M24:M26"/>
    <mergeCell ref="A35:L35"/>
    <mergeCell ref="A44:L44"/>
    <mergeCell ref="J1:L1"/>
    <mergeCell ref="A2:L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8"/>
  <sheetViews>
    <sheetView view="pageBreakPreview" topLeftCell="A2" zoomScale="85" zoomScaleNormal="98" zoomScaleSheetLayoutView="85" workbookViewId="0">
      <pane ySplit="9" topLeftCell="A64" activePane="bottomLeft" state="frozen"/>
      <selection activeCell="D17" sqref="D17"/>
      <selection pane="bottomLeft" activeCell="J69" sqref="J69"/>
    </sheetView>
  </sheetViews>
  <sheetFormatPr defaultRowHeight="15.75" x14ac:dyDescent="0.25"/>
  <cols>
    <col min="1" max="1" width="4.5703125" style="590" customWidth="1"/>
    <col min="2" max="2" width="9.140625" style="583" hidden="1" customWidth="1"/>
    <col min="3" max="3" width="42.140625" style="591" customWidth="1"/>
    <col min="4" max="4" width="12.140625" style="583" customWidth="1"/>
    <col min="5" max="5" width="12.7109375" style="583" customWidth="1"/>
    <col min="6" max="6" width="16.7109375" style="583" customWidth="1"/>
    <col min="7" max="7" width="14.7109375" style="583" customWidth="1"/>
    <col min="8" max="8" width="16.42578125" style="583" customWidth="1"/>
    <col min="9" max="9" width="15.5703125" style="583" customWidth="1"/>
    <col min="10" max="10" width="13.42578125" style="583" customWidth="1"/>
    <col min="11" max="11" width="14.5703125" style="583" customWidth="1"/>
    <col min="12" max="13" width="7.42578125" style="583" hidden="1" customWidth="1"/>
    <col min="14" max="14" width="3.5703125" style="583" hidden="1" customWidth="1"/>
    <col min="15" max="15" width="16.42578125" style="583" customWidth="1"/>
    <col min="16" max="16" width="15.5703125" style="583" customWidth="1"/>
    <col min="17" max="17" width="13.42578125" style="583" customWidth="1"/>
    <col min="18" max="18" width="14.5703125" style="583" customWidth="1"/>
    <col min="19" max="255" width="9.140625" style="583"/>
    <col min="256" max="256" width="4.5703125" style="583" customWidth="1"/>
    <col min="257" max="257" width="0" style="583" hidden="1" customWidth="1"/>
    <col min="258" max="258" width="39.85546875" style="583" customWidth="1"/>
    <col min="259" max="259" width="8.5703125" style="583" customWidth="1"/>
    <col min="260" max="260" width="9.85546875" style="583" customWidth="1"/>
    <col min="261" max="261" width="7.85546875" style="583" customWidth="1"/>
    <col min="262" max="262" width="9.5703125" style="583" customWidth="1"/>
    <col min="263" max="263" width="11.7109375" style="583" customWidth="1"/>
    <col min="264" max="264" width="0.28515625" style="583" customWidth="1"/>
    <col min="265" max="265" width="12.7109375" style="583" customWidth="1"/>
    <col min="266" max="266" width="13.7109375" style="583" customWidth="1"/>
    <col min="267" max="267" width="13" style="583" customWidth="1"/>
    <col min="268" max="270" width="0" style="583" hidden="1" customWidth="1"/>
    <col min="271" max="273" width="9.140625" style="583" customWidth="1"/>
    <col min="274" max="511" width="9.140625" style="583"/>
    <col min="512" max="512" width="4.5703125" style="583" customWidth="1"/>
    <col min="513" max="513" width="0" style="583" hidden="1" customWidth="1"/>
    <col min="514" max="514" width="39.85546875" style="583" customWidth="1"/>
    <col min="515" max="515" width="8.5703125" style="583" customWidth="1"/>
    <col min="516" max="516" width="9.85546875" style="583" customWidth="1"/>
    <col min="517" max="517" width="7.85546875" style="583" customWidth="1"/>
    <col min="518" max="518" width="9.5703125" style="583" customWidth="1"/>
    <col min="519" max="519" width="11.7109375" style="583" customWidth="1"/>
    <col min="520" max="520" width="0.28515625" style="583" customWidth="1"/>
    <col min="521" max="521" width="12.7109375" style="583" customWidth="1"/>
    <col min="522" max="522" width="13.7109375" style="583" customWidth="1"/>
    <col min="523" max="523" width="13" style="583" customWidth="1"/>
    <col min="524" max="526" width="0" style="583" hidden="1" customWidth="1"/>
    <col min="527" max="529" width="9.140625" style="583" customWidth="1"/>
    <col min="530" max="767" width="9.140625" style="583"/>
    <col min="768" max="768" width="4.5703125" style="583" customWidth="1"/>
    <col min="769" max="769" width="0" style="583" hidden="1" customWidth="1"/>
    <col min="770" max="770" width="39.85546875" style="583" customWidth="1"/>
    <col min="771" max="771" width="8.5703125" style="583" customWidth="1"/>
    <col min="772" max="772" width="9.85546875" style="583" customWidth="1"/>
    <col min="773" max="773" width="7.85546875" style="583" customWidth="1"/>
    <col min="774" max="774" width="9.5703125" style="583" customWidth="1"/>
    <col min="775" max="775" width="11.7109375" style="583" customWidth="1"/>
    <col min="776" max="776" width="0.28515625" style="583" customWidth="1"/>
    <col min="777" max="777" width="12.7109375" style="583" customWidth="1"/>
    <col min="778" max="778" width="13.7109375" style="583" customWidth="1"/>
    <col min="779" max="779" width="13" style="583" customWidth="1"/>
    <col min="780" max="782" width="0" style="583" hidden="1" customWidth="1"/>
    <col min="783" max="785" width="9.140625" style="583" customWidth="1"/>
    <col min="786" max="1023" width="9.140625" style="583"/>
    <col min="1024" max="1024" width="4.5703125" style="583" customWidth="1"/>
    <col min="1025" max="1025" width="0" style="583" hidden="1" customWidth="1"/>
    <col min="1026" max="1026" width="39.85546875" style="583" customWidth="1"/>
    <col min="1027" max="1027" width="8.5703125" style="583" customWidth="1"/>
    <col min="1028" max="1028" width="9.85546875" style="583" customWidth="1"/>
    <col min="1029" max="1029" width="7.85546875" style="583" customWidth="1"/>
    <col min="1030" max="1030" width="9.5703125" style="583" customWidth="1"/>
    <col min="1031" max="1031" width="11.7109375" style="583" customWidth="1"/>
    <col min="1032" max="1032" width="0.28515625" style="583" customWidth="1"/>
    <col min="1033" max="1033" width="12.7109375" style="583" customWidth="1"/>
    <col min="1034" max="1034" width="13.7109375" style="583" customWidth="1"/>
    <col min="1035" max="1035" width="13" style="583" customWidth="1"/>
    <col min="1036" max="1038" width="0" style="583" hidden="1" customWidth="1"/>
    <col min="1039" max="1041" width="9.140625" style="583" customWidth="1"/>
    <col min="1042" max="1279" width="9.140625" style="583"/>
    <col min="1280" max="1280" width="4.5703125" style="583" customWidth="1"/>
    <col min="1281" max="1281" width="0" style="583" hidden="1" customWidth="1"/>
    <col min="1282" max="1282" width="39.85546875" style="583" customWidth="1"/>
    <col min="1283" max="1283" width="8.5703125" style="583" customWidth="1"/>
    <col min="1284" max="1284" width="9.85546875" style="583" customWidth="1"/>
    <col min="1285" max="1285" width="7.85546875" style="583" customWidth="1"/>
    <col min="1286" max="1286" width="9.5703125" style="583" customWidth="1"/>
    <col min="1287" max="1287" width="11.7109375" style="583" customWidth="1"/>
    <col min="1288" max="1288" width="0.28515625" style="583" customWidth="1"/>
    <col min="1289" max="1289" width="12.7109375" style="583" customWidth="1"/>
    <col min="1290" max="1290" width="13.7109375" style="583" customWidth="1"/>
    <col min="1291" max="1291" width="13" style="583" customWidth="1"/>
    <col min="1292" max="1294" width="0" style="583" hidden="1" customWidth="1"/>
    <col min="1295" max="1297" width="9.140625" style="583" customWidth="1"/>
    <col min="1298" max="1535" width="9.140625" style="583"/>
    <col min="1536" max="1536" width="4.5703125" style="583" customWidth="1"/>
    <col min="1537" max="1537" width="0" style="583" hidden="1" customWidth="1"/>
    <col min="1538" max="1538" width="39.85546875" style="583" customWidth="1"/>
    <col min="1539" max="1539" width="8.5703125" style="583" customWidth="1"/>
    <col min="1540" max="1540" width="9.85546875" style="583" customWidth="1"/>
    <col min="1541" max="1541" width="7.85546875" style="583" customWidth="1"/>
    <col min="1542" max="1542" width="9.5703125" style="583" customWidth="1"/>
    <col min="1543" max="1543" width="11.7109375" style="583" customWidth="1"/>
    <col min="1544" max="1544" width="0.28515625" style="583" customWidth="1"/>
    <col min="1545" max="1545" width="12.7109375" style="583" customWidth="1"/>
    <col min="1546" max="1546" width="13.7109375" style="583" customWidth="1"/>
    <col min="1547" max="1547" width="13" style="583" customWidth="1"/>
    <col min="1548" max="1550" width="0" style="583" hidden="1" customWidth="1"/>
    <col min="1551" max="1553" width="9.140625" style="583" customWidth="1"/>
    <col min="1554" max="1791" width="9.140625" style="583"/>
    <col min="1792" max="1792" width="4.5703125" style="583" customWidth="1"/>
    <col min="1793" max="1793" width="0" style="583" hidden="1" customWidth="1"/>
    <col min="1794" max="1794" width="39.85546875" style="583" customWidth="1"/>
    <col min="1795" max="1795" width="8.5703125" style="583" customWidth="1"/>
    <col min="1796" max="1796" width="9.85546875" style="583" customWidth="1"/>
    <col min="1797" max="1797" width="7.85546875" style="583" customWidth="1"/>
    <col min="1798" max="1798" width="9.5703125" style="583" customWidth="1"/>
    <col min="1799" max="1799" width="11.7109375" style="583" customWidth="1"/>
    <col min="1800" max="1800" width="0.28515625" style="583" customWidth="1"/>
    <col min="1801" max="1801" width="12.7109375" style="583" customWidth="1"/>
    <col min="1802" max="1802" width="13.7109375" style="583" customWidth="1"/>
    <col min="1803" max="1803" width="13" style="583" customWidth="1"/>
    <col min="1804" max="1806" width="0" style="583" hidden="1" customWidth="1"/>
    <col min="1807" max="1809" width="9.140625" style="583" customWidth="1"/>
    <col min="1810" max="2047" width="9.140625" style="583"/>
    <col min="2048" max="2048" width="4.5703125" style="583" customWidth="1"/>
    <col min="2049" max="2049" width="0" style="583" hidden="1" customWidth="1"/>
    <col min="2050" max="2050" width="39.85546875" style="583" customWidth="1"/>
    <col min="2051" max="2051" width="8.5703125" style="583" customWidth="1"/>
    <col min="2052" max="2052" width="9.85546875" style="583" customWidth="1"/>
    <col min="2053" max="2053" width="7.85546875" style="583" customWidth="1"/>
    <col min="2054" max="2054" width="9.5703125" style="583" customWidth="1"/>
    <col min="2055" max="2055" width="11.7109375" style="583" customWidth="1"/>
    <col min="2056" max="2056" width="0.28515625" style="583" customWidth="1"/>
    <col min="2057" max="2057" width="12.7109375" style="583" customWidth="1"/>
    <col min="2058" max="2058" width="13.7109375" style="583" customWidth="1"/>
    <col min="2059" max="2059" width="13" style="583" customWidth="1"/>
    <col min="2060" max="2062" width="0" style="583" hidden="1" customWidth="1"/>
    <col min="2063" max="2065" width="9.140625" style="583" customWidth="1"/>
    <col min="2066" max="2303" width="9.140625" style="583"/>
    <col min="2304" max="2304" width="4.5703125" style="583" customWidth="1"/>
    <col min="2305" max="2305" width="0" style="583" hidden="1" customWidth="1"/>
    <col min="2306" max="2306" width="39.85546875" style="583" customWidth="1"/>
    <col min="2307" max="2307" width="8.5703125" style="583" customWidth="1"/>
    <col min="2308" max="2308" width="9.85546875" style="583" customWidth="1"/>
    <col min="2309" max="2309" width="7.85546875" style="583" customWidth="1"/>
    <col min="2310" max="2310" width="9.5703125" style="583" customWidth="1"/>
    <col min="2311" max="2311" width="11.7109375" style="583" customWidth="1"/>
    <col min="2312" max="2312" width="0.28515625" style="583" customWidth="1"/>
    <col min="2313" max="2313" width="12.7109375" style="583" customWidth="1"/>
    <col min="2314" max="2314" width="13.7109375" style="583" customWidth="1"/>
    <col min="2315" max="2315" width="13" style="583" customWidth="1"/>
    <col min="2316" max="2318" width="0" style="583" hidden="1" customWidth="1"/>
    <col min="2319" max="2321" width="9.140625" style="583" customWidth="1"/>
    <col min="2322" max="2559" width="9.140625" style="583"/>
    <col min="2560" max="2560" width="4.5703125" style="583" customWidth="1"/>
    <col min="2561" max="2561" width="0" style="583" hidden="1" customWidth="1"/>
    <col min="2562" max="2562" width="39.85546875" style="583" customWidth="1"/>
    <col min="2563" max="2563" width="8.5703125" style="583" customWidth="1"/>
    <col min="2564" max="2564" width="9.85546875" style="583" customWidth="1"/>
    <col min="2565" max="2565" width="7.85546875" style="583" customWidth="1"/>
    <col min="2566" max="2566" width="9.5703125" style="583" customWidth="1"/>
    <col min="2567" max="2567" width="11.7109375" style="583" customWidth="1"/>
    <col min="2568" max="2568" width="0.28515625" style="583" customWidth="1"/>
    <col min="2569" max="2569" width="12.7109375" style="583" customWidth="1"/>
    <col min="2570" max="2570" width="13.7109375" style="583" customWidth="1"/>
    <col min="2571" max="2571" width="13" style="583" customWidth="1"/>
    <col min="2572" max="2574" width="0" style="583" hidden="1" customWidth="1"/>
    <col min="2575" max="2577" width="9.140625" style="583" customWidth="1"/>
    <col min="2578" max="2815" width="9.140625" style="583"/>
    <col min="2816" max="2816" width="4.5703125" style="583" customWidth="1"/>
    <col min="2817" max="2817" width="0" style="583" hidden="1" customWidth="1"/>
    <col min="2818" max="2818" width="39.85546875" style="583" customWidth="1"/>
    <col min="2819" max="2819" width="8.5703125" style="583" customWidth="1"/>
    <col min="2820" max="2820" width="9.85546875" style="583" customWidth="1"/>
    <col min="2821" max="2821" width="7.85546875" style="583" customWidth="1"/>
    <col min="2822" max="2822" width="9.5703125" style="583" customWidth="1"/>
    <col min="2823" max="2823" width="11.7109375" style="583" customWidth="1"/>
    <col min="2824" max="2824" width="0.28515625" style="583" customWidth="1"/>
    <col min="2825" max="2825" width="12.7109375" style="583" customWidth="1"/>
    <col min="2826" max="2826" width="13.7109375" style="583" customWidth="1"/>
    <col min="2827" max="2827" width="13" style="583" customWidth="1"/>
    <col min="2828" max="2830" width="0" style="583" hidden="1" customWidth="1"/>
    <col min="2831" max="2833" width="9.140625" style="583" customWidth="1"/>
    <col min="2834" max="3071" width="9.140625" style="583"/>
    <col min="3072" max="3072" width="4.5703125" style="583" customWidth="1"/>
    <col min="3073" max="3073" width="0" style="583" hidden="1" customWidth="1"/>
    <col min="3074" max="3074" width="39.85546875" style="583" customWidth="1"/>
    <col min="3075" max="3075" width="8.5703125" style="583" customWidth="1"/>
    <col min="3076" max="3076" width="9.85546875" style="583" customWidth="1"/>
    <col min="3077" max="3077" width="7.85546875" style="583" customWidth="1"/>
    <col min="3078" max="3078" width="9.5703125" style="583" customWidth="1"/>
    <col min="3079" max="3079" width="11.7109375" style="583" customWidth="1"/>
    <col min="3080" max="3080" width="0.28515625" style="583" customWidth="1"/>
    <col min="3081" max="3081" width="12.7109375" style="583" customWidth="1"/>
    <col min="3082" max="3082" width="13.7109375" style="583" customWidth="1"/>
    <col min="3083" max="3083" width="13" style="583" customWidth="1"/>
    <col min="3084" max="3086" width="0" style="583" hidden="1" customWidth="1"/>
    <col min="3087" max="3089" width="9.140625" style="583" customWidth="1"/>
    <col min="3090" max="3327" width="9.140625" style="583"/>
    <col min="3328" max="3328" width="4.5703125" style="583" customWidth="1"/>
    <col min="3329" max="3329" width="0" style="583" hidden="1" customWidth="1"/>
    <col min="3330" max="3330" width="39.85546875" style="583" customWidth="1"/>
    <col min="3331" max="3331" width="8.5703125" style="583" customWidth="1"/>
    <col min="3332" max="3332" width="9.85546875" style="583" customWidth="1"/>
    <col min="3333" max="3333" width="7.85546875" style="583" customWidth="1"/>
    <col min="3334" max="3334" width="9.5703125" style="583" customWidth="1"/>
    <col min="3335" max="3335" width="11.7109375" style="583" customWidth="1"/>
    <col min="3336" max="3336" width="0.28515625" style="583" customWidth="1"/>
    <col min="3337" max="3337" width="12.7109375" style="583" customWidth="1"/>
    <col min="3338" max="3338" width="13.7109375" style="583" customWidth="1"/>
    <col min="3339" max="3339" width="13" style="583" customWidth="1"/>
    <col min="3340" max="3342" width="0" style="583" hidden="1" customWidth="1"/>
    <col min="3343" max="3345" width="9.140625" style="583" customWidth="1"/>
    <col min="3346" max="3583" width="9.140625" style="583"/>
    <col min="3584" max="3584" width="4.5703125" style="583" customWidth="1"/>
    <col min="3585" max="3585" width="0" style="583" hidden="1" customWidth="1"/>
    <col min="3586" max="3586" width="39.85546875" style="583" customWidth="1"/>
    <col min="3587" max="3587" width="8.5703125" style="583" customWidth="1"/>
    <col min="3588" max="3588" width="9.85546875" style="583" customWidth="1"/>
    <col min="3589" max="3589" width="7.85546875" style="583" customWidth="1"/>
    <col min="3590" max="3590" width="9.5703125" style="583" customWidth="1"/>
    <col min="3591" max="3591" width="11.7109375" style="583" customWidth="1"/>
    <col min="3592" max="3592" width="0.28515625" style="583" customWidth="1"/>
    <col min="3593" max="3593" width="12.7109375" style="583" customWidth="1"/>
    <col min="3594" max="3594" width="13.7109375" style="583" customWidth="1"/>
    <col min="3595" max="3595" width="13" style="583" customWidth="1"/>
    <col min="3596" max="3598" width="0" style="583" hidden="1" customWidth="1"/>
    <col min="3599" max="3601" width="9.140625" style="583" customWidth="1"/>
    <col min="3602" max="3839" width="9.140625" style="583"/>
    <col min="3840" max="3840" width="4.5703125" style="583" customWidth="1"/>
    <col min="3841" max="3841" width="0" style="583" hidden="1" customWidth="1"/>
    <col min="3842" max="3842" width="39.85546875" style="583" customWidth="1"/>
    <col min="3843" max="3843" width="8.5703125" style="583" customWidth="1"/>
    <col min="3844" max="3844" width="9.85546875" style="583" customWidth="1"/>
    <col min="3845" max="3845" width="7.85546875" style="583" customWidth="1"/>
    <col min="3846" max="3846" width="9.5703125" style="583" customWidth="1"/>
    <col min="3847" max="3847" width="11.7109375" style="583" customWidth="1"/>
    <col min="3848" max="3848" width="0.28515625" style="583" customWidth="1"/>
    <col min="3849" max="3849" width="12.7109375" style="583" customWidth="1"/>
    <col min="3850" max="3850" width="13.7109375" style="583" customWidth="1"/>
    <col min="3851" max="3851" width="13" style="583" customWidth="1"/>
    <col min="3852" max="3854" width="0" style="583" hidden="1" customWidth="1"/>
    <col min="3855" max="3857" width="9.140625" style="583" customWidth="1"/>
    <col min="3858" max="4095" width="9.140625" style="583"/>
    <col min="4096" max="4096" width="4.5703125" style="583" customWidth="1"/>
    <col min="4097" max="4097" width="0" style="583" hidden="1" customWidth="1"/>
    <col min="4098" max="4098" width="39.85546875" style="583" customWidth="1"/>
    <col min="4099" max="4099" width="8.5703125" style="583" customWidth="1"/>
    <col min="4100" max="4100" width="9.85546875" style="583" customWidth="1"/>
    <col min="4101" max="4101" width="7.85546875" style="583" customWidth="1"/>
    <col min="4102" max="4102" width="9.5703125" style="583" customWidth="1"/>
    <col min="4103" max="4103" width="11.7109375" style="583" customWidth="1"/>
    <col min="4104" max="4104" width="0.28515625" style="583" customWidth="1"/>
    <col min="4105" max="4105" width="12.7109375" style="583" customWidth="1"/>
    <col min="4106" max="4106" width="13.7109375" style="583" customWidth="1"/>
    <col min="4107" max="4107" width="13" style="583" customWidth="1"/>
    <col min="4108" max="4110" width="0" style="583" hidden="1" customWidth="1"/>
    <col min="4111" max="4113" width="9.140625" style="583" customWidth="1"/>
    <col min="4114" max="4351" width="9.140625" style="583"/>
    <col min="4352" max="4352" width="4.5703125" style="583" customWidth="1"/>
    <col min="4353" max="4353" width="0" style="583" hidden="1" customWidth="1"/>
    <col min="4354" max="4354" width="39.85546875" style="583" customWidth="1"/>
    <col min="4355" max="4355" width="8.5703125" style="583" customWidth="1"/>
    <col min="4356" max="4356" width="9.85546875" style="583" customWidth="1"/>
    <col min="4357" max="4357" width="7.85546875" style="583" customWidth="1"/>
    <col min="4358" max="4358" width="9.5703125" style="583" customWidth="1"/>
    <col min="4359" max="4359" width="11.7109375" style="583" customWidth="1"/>
    <col min="4360" max="4360" width="0.28515625" style="583" customWidth="1"/>
    <col min="4361" max="4361" width="12.7109375" style="583" customWidth="1"/>
    <col min="4362" max="4362" width="13.7109375" style="583" customWidth="1"/>
    <col min="4363" max="4363" width="13" style="583" customWidth="1"/>
    <col min="4364" max="4366" width="0" style="583" hidden="1" customWidth="1"/>
    <col min="4367" max="4369" width="9.140625" style="583" customWidth="1"/>
    <col min="4370" max="4607" width="9.140625" style="583"/>
    <col min="4608" max="4608" width="4.5703125" style="583" customWidth="1"/>
    <col min="4609" max="4609" width="0" style="583" hidden="1" customWidth="1"/>
    <col min="4610" max="4610" width="39.85546875" style="583" customWidth="1"/>
    <col min="4611" max="4611" width="8.5703125" style="583" customWidth="1"/>
    <col min="4612" max="4612" width="9.85546875" style="583" customWidth="1"/>
    <col min="4613" max="4613" width="7.85546875" style="583" customWidth="1"/>
    <col min="4614" max="4614" width="9.5703125" style="583" customWidth="1"/>
    <col min="4615" max="4615" width="11.7109375" style="583" customWidth="1"/>
    <col min="4616" max="4616" width="0.28515625" style="583" customWidth="1"/>
    <col min="4617" max="4617" width="12.7109375" style="583" customWidth="1"/>
    <col min="4618" max="4618" width="13.7109375" style="583" customWidth="1"/>
    <col min="4619" max="4619" width="13" style="583" customWidth="1"/>
    <col min="4620" max="4622" width="0" style="583" hidden="1" customWidth="1"/>
    <col min="4623" max="4625" width="9.140625" style="583" customWidth="1"/>
    <col min="4626" max="4863" width="9.140625" style="583"/>
    <col min="4864" max="4864" width="4.5703125" style="583" customWidth="1"/>
    <col min="4865" max="4865" width="0" style="583" hidden="1" customWidth="1"/>
    <col min="4866" max="4866" width="39.85546875" style="583" customWidth="1"/>
    <col min="4867" max="4867" width="8.5703125" style="583" customWidth="1"/>
    <col min="4868" max="4868" width="9.85546875" style="583" customWidth="1"/>
    <col min="4869" max="4869" width="7.85546875" style="583" customWidth="1"/>
    <col min="4870" max="4870" width="9.5703125" style="583" customWidth="1"/>
    <col min="4871" max="4871" width="11.7109375" style="583" customWidth="1"/>
    <col min="4872" max="4872" width="0.28515625" style="583" customWidth="1"/>
    <col min="4873" max="4873" width="12.7109375" style="583" customWidth="1"/>
    <col min="4874" max="4874" width="13.7109375" style="583" customWidth="1"/>
    <col min="4875" max="4875" width="13" style="583" customWidth="1"/>
    <col min="4876" max="4878" width="0" style="583" hidden="1" customWidth="1"/>
    <col min="4879" max="4881" width="9.140625" style="583" customWidth="1"/>
    <col min="4882" max="5119" width="9.140625" style="583"/>
    <col min="5120" max="5120" width="4.5703125" style="583" customWidth="1"/>
    <col min="5121" max="5121" width="0" style="583" hidden="1" customWidth="1"/>
    <col min="5122" max="5122" width="39.85546875" style="583" customWidth="1"/>
    <col min="5123" max="5123" width="8.5703125" style="583" customWidth="1"/>
    <col min="5124" max="5124" width="9.85546875" style="583" customWidth="1"/>
    <col min="5125" max="5125" width="7.85546875" style="583" customWidth="1"/>
    <col min="5126" max="5126" width="9.5703125" style="583" customWidth="1"/>
    <col min="5127" max="5127" width="11.7109375" style="583" customWidth="1"/>
    <col min="5128" max="5128" width="0.28515625" style="583" customWidth="1"/>
    <col min="5129" max="5129" width="12.7109375" style="583" customWidth="1"/>
    <col min="5130" max="5130" width="13.7109375" style="583" customWidth="1"/>
    <col min="5131" max="5131" width="13" style="583" customWidth="1"/>
    <col min="5132" max="5134" width="0" style="583" hidden="1" customWidth="1"/>
    <col min="5135" max="5137" width="9.140625" style="583" customWidth="1"/>
    <col min="5138" max="5375" width="9.140625" style="583"/>
    <col min="5376" max="5376" width="4.5703125" style="583" customWidth="1"/>
    <col min="5377" max="5377" width="0" style="583" hidden="1" customWidth="1"/>
    <col min="5378" max="5378" width="39.85546875" style="583" customWidth="1"/>
    <col min="5379" max="5379" width="8.5703125" style="583" customWidth="1"/>
    <col min="5380" max="5380" width="9.85546875" style="583" customWidth="1"/>
    <col min="5381" max="5381" width="7.85546875" style="583" customWidth="1"/>
    <col min="5382" max="5382" width="9.5703125" style="583" customWidth="1"/>
    <col min="5383" max="5383" width="11.7109375" style="583" customWidth="1"/>
    <col min="5384" max="5384" width="0.28515625" style="583" customWidth="1"/>
    <col min="5385" max="5385" width="12.7109375" style="583" customWidth="1"/>
    <col min="5386" max="5386" width="13.7109375" style="583" customWidth="1"/>
    <col min="5387" max="5387" width="13" style="583" customWidth="1"/>
    <col min="5388" max="5390" width="0" style="583" hidden="1" customWidth="1"/>
    <col min="5391" max="5393" width="9.140625" style="583" customWidth="1"/>
    <col min="5394" max="5631" width="9.140625" style="583"/>
    <col min="5632" max="5632" width="4.5703125" style="583" customWidth="1"/>
    <col min="5633" max="5633" width="0" style="583" hidden="1" customWidth="1"/>
    <col min="5634" max="5634" width="39.85546875" style="583" customWidth="1"/>
    <col min="5635" max="5635" width="8.5703125" style="583" customWidth="1"/>
    <col min="5636" max="5636" width="9.85546875" style="583" customWidth="1"/>
    <col min="5637" max="5637" width="7.85546875" style="583" customWidth="1"/>
    <col min="5638" max="5638" width="9.5703125" style="583" customWidth="1"/>
    <col min="5639" max="5639" width="11.7109375" style="583" customWidth="1"/>
    <col min="5640" max="5640" width="0.28515625" style="583" customWidth="1"/>
    <col min="5641" max="5641" width="12.7109375" style="583" customWidth="1"/>
    <col min="5642" max="5642" width="13.7109375" style="583" customWidth="1"/>
    <col min="5643" max="5643" width="13" style="583" customWidth="1"/>
    <col min="5644" max="5646" width="0" style="583" hidden="1" customWidth="1"/>
    <col min="5647" max="5649" width="9.140625" style="583" customWidth="1"/>
    <col min="5650" max="5887" width="9.140625" style="583"/>
    <col min="5888" max="5888" width="4.5703125" style="583" customWidth="1"/>
    <col min="5889" max="5889" width="0" style="583" hidden="1" customWidth="1"/>
    <col min="5890" max="5890" width="39.85546875" style="583" customWidth="1"/>
    <col min="5891" max="5891" width="8.5703125" style="583" customWidth="1"/>
    <col min="5892" max="5892" width="9.85546875" style="583" customWidth="1"/>
    <col min="5893" max="5893" width="7.85546875" style="583" customWidth="1"/>
    <col min="5894" max="5894" width="9.5703125" style="583" customWidth="1"/>
    <col min="5895" max="5895" width="11.7109375" style="583" customWidth="1"/>
    <col min="5896" max="5896" width="0.28515625" style="583" customWidth="1"/>
    <col min="5897" max="5897" width="12.7109375" style="583" customWidth="1"/>
    <col min="5898" max="5898" width="13.7109375" style="583" customWidth="1"/>
    <col min="5899" max="5899" width="13" style="583" customWidth="1"/>
    <col min="5900" max="5902" width="0" style="583" hidden="1" customWidth="1"/>
    <col min="5903" max="5905" width="9.140625" style="583" customWidth="1"/>
    <col min="5906" max="6143" width="9.140625" style="583"/>
    <col min="6144" max="6144" width="4.5703125" style="583" customWidth="1"/>
    <col min="6145" max="6145" width="0" style="583" hidden="1" customWidth="1"/>
    <col min="6146" max="6146" width="39.85546875" style="583" customWidth="1"/>
    <col min="6147" max="6147" width="8.5703125" style="583" customWidth="1"/>
    <col min="6148" max="6148" width="9.85546875" style="583" customWidth="1"/>
    <col min="6149" max="6149" width="7.85546875" style="583" customWidth="1"/>
    <col min="6150" max="6150" width="9.5703125" style="583" customWidth="1"/>
    <col min="6151" max="6151" width="11.7109375" style="583" customWidth="1"/>
    <col min="6152" max="6152" width="0.28515625" style="583" customWidth="1"/>
    <col min="6153" max="6153" width="12.7109375" style="583" customWidth="1"/>
    <col min="6154" max="6154" width="13.7109375" style="583" customWidth="1"/>
    <col min="6155" max="6155" width="13" style="583" customWidth="1"/>
    <col min="6156" max="6158" width="0" style="583" hidden="1" customWidth="1"/>
    <col min="6159" max="6161" width="9.140625" style="583" customWidth="1"/>
    <col min="6162" max="6399" width="9.140625" style="583"/>
    <col min="6400" max="6400" width="4.5703125" style="583" customWidth="1"/>
    <col min="6401" max="6401" width="0" style="583" hidden="1" customWidth="1"/>
    <col min="6402" max="6402" width="39.85546875" style="583" customWidth="1"/>
    <col min="6403" max="6403" width="8.5703125" style="583" customWidth="1"/>
    <col min="6404" max="6404" width="9.85546875" style="583" customWidth="1"/>
    <col min="6405" max="6405" width="7.85546875" style="583" customWidth="1"/>
    <col min="6406" max="6406" width="9.5703125" style="583" customWidth="1"/>
    <col min="6407" max="6407" width="11.7109375" style="583" customWidth="1"/>
    <col min="6408" max="6408" width="0.28515625" style="583" customWidth="1"/>
    <col min="6409" max="6409" width="12.7109375" style="583" customWidth="1"/>
    <col min="6410" max="6410" width="13.7109375" style="583" customWidth="1"/>
    <col min="6411" max="6411" width="13" style="583" customWidth="1"/>
    <col min="6412" max="6414" width="0" style="583" hidden="1" customWidth="1"/>
    <col min="6415" max="6417" width="9.140625" style="583" customWidth="1"/>
    <col min="6418" max="6655" width="9.140625" style="583"/>
    <col min="6656" max="6656" width="4.5703125" style="583" customWidth="1"/>
    <col min="6657" max="6657" width="0" style="583" hidden="1" customWidth="1"/>
    <col min="6658" max="6658" width="39.85546875" style="583" customWidth="1"/>
    <col min="6659" max="6659" width="8.5703125" style="583" customWidth="1"/>
    <col min="6660" max="6660" width="9.85546875" style="583" customWidth="1"/>
    <col min="6661" max="6661" width="7.85546875" style="583" customWidth="1"/>
    <col min="6662" max="6662" width="9.5703125" style="583" customWidth="1"/>
    <col min="6663" max="6663" width="11.7109375" style="583" customWidth="1"/>
    <col min="6664" max="6664" width="0.28515625" style="583" customWidth="1"/>
    <col min="6665" max="6665" width="12.7109375" style="583" customWidth="1"/>
    <col min="6666" max="6666" width="13.7109375" style="583" customWidth="1"/>
    <col min="6667" max="6667" width="13" style="583" customWidth="1"/>
    <col min="6668" max="6670" width="0" style="583" hidden="1" customWidth="1"/>
    <col min="6671" max="6673" width="9.140625" style="583" customWidth="1"/>
    <col min="6674" max="6911" width="9.140625" style="583"/>
    <col min="6912" max="6912" width="4.5703125" style="583" customWidth="1"/>
    <col min="6913" max="6913" width="0" style="583" hidden="1" customWidth="1"/>
    <col min="6914" max="6914" width="39.85546875" style="583" customWidth="1"/>
    <col min="6915" max="6915" width="8.5703125" style="583" customWidth="1"/>
    <col min="6916" max="6916" width="9.85546875" style="583" customWidth="1"/>
    <col min="6917" max="6917" width="7.85546875" style="583" customWidth="1"/>
    <col min="6918" max="6918" width="9.5703125" style="583" customWidth="1"/>
    <col min="6919" max="6919" width="11.7109375" style="583" customWidth="1"/>
    <col min="6920" max="6920" width="0.28515625" style="583" customWidth="1"/>
    <col min="6921" max="6921" width="12.7109375" style="583" customWidth="1"/>
    <col min="6922" max="6922" width="13.7109375" style="583" customWidth="1"/>
    <col min="6923" max="6923" width="13" style="583" customWidth="1"/>
    <col min="6924" max="6926" width="0" style="583" hidden="1" customWidth="1"/>
    <col min="6927" max="6929" width="9.140625" style="583" customWidth="1"/>
    <col min="6930" max="7167" width="9.140625" style="583"/>
    <col min="7168" max="7168" width="4.5703125" style="583" customWidth="1"/>
    <col min="7169" max="7169" width="0" style="583" hidden="1" customWidth="1"/>
    <col min="7170" max="7170" width="39.85546875" style="583" customWidth="1"/>
    <col min="7171" max="7171" width="8.5703125" style="583" customWidth="1"/>
    <col min="7172" max="7172" width="9.85546875" style="583" customWidth="1"/>
    <col min="7173" max="7173" width="7.85546875" style="583" customWidth="1"/>
    <col min="7174" max="7174" width="9.5703125" style="583" customWidth="1"/>
    <col min="7175" max="7175" width="11.7109375" style="583" customWidth="1"/>
    <col min="7176" max="7176" width="0.28515625" style="583" customWidth="1"/>
    <col min="7177" max="7177" width="12.7109375" style="583" customWidth="1"/>
    <col min="7178" max="7178" width="13.7109375" style="583" customWidth="1"/>
    <col min="7179" max="7179" width="13" style="583" customWidth="1"/>
    <col min="7180" max="7182" width="0" style="583" hidden="1" customWidth="1"/>
    <col min="7183" max="7185" width="9.140625" style="583" customWidth="1"/>
    <col min="7186" max="7423" width="9.140625" style="583"/>
    <col min="7424" max="7424" width="4.5703125" style="583" customWidth="1"/>
    <col min="7425" max="7425" width="0" style="583" hidden="1" customWidth="1"/>
    <col min="7426" max="7426" width="39.85546875" style="583" customWidth="1"/>
    <col min="7427" max="7427" width="8.5703125" style="583" customWidth="1"/>
    <col min="7428" max="7428" width="9.85546875" style="583" customWidth="1"/>
    <col min="7429" max="7429" width="7.85546875" style="583" customWidth="1"/>
    <col min="7430" max="7430" width="9.5703125" style="583" customWidth="1"/>
    <col min="7431" max="7431" width="11.7109375" style="583" customWidth="1"/>
    <col min="7432" max="7432" width="0.28515625" style="583" customWidth="1"/>
    <col min="7433" max="7433" width="12.7109375" style="583" customWidth="1"/>
    <col min="7434" max="7434" width="13.7109375" style="583" customWidth="1"/>
    <col min="7435" max="7435" width="13" style="583" customWidth="1"/>
    <col min="7436" max="7438" width="0" style="583" hidden="1" customWidth="1"/>
    <col min="7439" max="7441" width="9.140625" style="583" customWidth="1"/>
    <col min="7442" max="7679" width="9.140625" style="583"/>
    <col min="7680" max="7680" width="4.5703125" style="583" customWidth="1"/>
    <col min="7681" max="7681" width="0" style="583" hidden="1" customWidth="1"/>
    <col min="7682" max="7682" width="39.85546875" style="583" customWidth="1"/>
    <col min="7683" max="7683" width="8.5703125" style="583" customWidth="1"/>
    <col min="7684" max="7684" width="9.85546875" style="583" customWidth="1"/>
    <col min="7685" max="7685" width="7.85546875" style="583" customWidth="1"/>
    <col min="7686" max="7686" width="9.5703125" style="583" customWidth="1"/>
    <col min="7687" max="7687" width="11.7109375" style="583" customWidth="1"/>
    <col min="7688" max="7688" width="0.28515625" style="583" customWidth="1"/>
    <col min="7689" max="7689" width="12.7109375" style="583" customWidth="1"/>
    <col min="7690" max="7690" width="13.7109375" style="583" customWidth="1"/>
    <col min="7691" max="7691" width="13" style="583" customWidth="1"/>
    <col min="7692" max="7694" width="0" style="583" hidden="1" customWidth="1"/>
    <col min="7695" max="7697" width="9.140625" style="583" customWidth="1"/>
    <col min="7698" max="7935" width="9.140625" style="583"/>
    <col min="7936" max="7936" width="4.5703125" style="583" customWidth="1"/>
    <col min="7937" max="7937" width="0" style="583" hidden="1" customWidth="1"/>
    <col min="7938" max="7938" width="39.85546875" style="583" customWidth="1"/>
    <col min="7939" max="7939" width="8.5703125" style="583" customWidth="1"/>
    <col min="7940" max="7940" width="9.85546875" style="583" customWidth="1"/>
    <col min="7941" max="7941" width="7.85546875" style="583" customWidth="1"/>
    <col min="7942" max="7942" width="9.5703125" style="583" customWidth="1"/>
    <col min="7943" max="7943" width="11.7109375" style="583" customWidth="1"/>
    <col min="7944" max="7944" width="0.28515625" style="583" customWidth="1"/>
    <col min="7945" max="7945" width="12.7109375" style="583" customWidth="1"/>
    <col min="7946" max="7946" width="13.7109375" style="583" customWidth="1"/>
    <col min="7947" max="7947" width="13" style="583" customWidth="1"/>
    <col min="7948" max="7950" width="0" style="583" hidden="1" customWidth="1"/>
    <col min="7951" max="7953" width="9.140625" style="583" customWidth="1"/>
    <col min="7954" max="8191" width="9.140625" style="583"/>
    <col min="8192" max="8192" width="4.5703125" style="583" customWidth="1"/>
    <col min="8193" max="8193" width="0" style="583" hidden="1" customWidth="1"/>
    <col min="8194" max="8194" width="39.85546875" style="583" customWidth="1"/>
    <col min="8195" max="8195" width="8.5703125" style="583" customWidth="1"/>
    <col min="8196" max="8196" width="9.85546875" style="583" customWidth="1"/>
    <col min="8197" max="8197" width="7.85546875" style="583" customWidth="1"/>
    <col min="8198" max="8198" width="9.5703125" style="583" customWidth="1"/>
    <col min="8199" max="8199" width="11.7109375" style="583" customWidth="1"/>
    <col min="8200" max="8200" width="0.28515625" style="583" customWidth="1"/>
    <col min="8201" max="8201" width="12.7109375" style="583" customWidth="1"/>
    <col min="8202" max="8202" width="13.7109375" style="583" customWidth="1"/>
    <col min="8203" max="8203" width="13" style="583" customWidth="1"/>
    <col min="8204" max="8206" width="0" style="583" hidden="1" customWidth="1"/>
    <col min="8207" max="8209" width="9.140625" style="583" customWidth="1"/>
    <col min="8210" max="8447" width="9.140625" style="583"/>
    <col min="8448" max="8448" width="4.5703125" style="583" customWidth="1"/>
    <col min="8449" max="8449" width="0" style="583" hidden="1" customWidth="1"/>
    <col min="8450" max="8450" width="39.85546875" style="583" customWidth="1"/>
    <col min="8451" max="8451" width="8.5703125" style="583" customWidth="1"/>
    <col min="8452" max="8452" width="9.85546875" style="583" customWidth="1"/>
    <col min="8453" max="8453" width="7.85546875" style="583" customWidth="1"/>
    <col min="8454" max="8454" width="9.5703125" style="583" customWidth="1"/>
    <col min="8455" max="8455" width="11.7109375" style="583" customWidth="1"/>
    <col min="8456" max="8456" width="0.28515625" style="583" customWidth="1"/>
    <col min="8457" max="8457" width="12.7109375" style="583" customWidth="1"/>
    <col min="8458" max="8458" width="13.7109375" style="583" customWidth="1"/>
    <col min="8459" max="8459" width="13" style="583" customWidth="1"/>
    <col min="8460" max="8462" width="0" style="583" hidden="1" customWidth="1"/>
    <col min="8463" max="8465" width="9.140625" style="583" customWidth="1"/>
    <col min="8466" max="8703" width="9.140625" style="583"/>
    <col min="8704" max="8704" width="4.5703125" style="583" customWidth="1"/>
    <col min="8705" max="8705" width="0" style="583" hidden="1" customWidth="1"/>
    <col min="8706" max="8706" width="39.85546875" style="583" customWidth="1"/>
    <col min="8707" max="8707" width="8.5703125" style="583" customWidth="1"/>
    <col min="8708" max="8708" width="9.85546875" style="583" customWidth="1"/>
    <col min="8709" max="8709" width="7.85546875" style="583" customWidth="1"/>
    <col min="8710" max="8710" width="9.5703125" style="583" customWidth="1"/>
    <col min="8711" max="8711" width="11.7109375" style="583" customWidth="1"/>
    <col min="8712" max="8712" width="0.28515625" style="583" customWidth="1"/>
    <col min="8713" max="8713" width="12.7109375" style="583" customWidth="1"/>
    <col min="8714" max="8714" width="13.7109375" style="583" customWidth="1"/>
    <col min="8715" max="8715" width="13" style="583" customWidth="1"/>
    <col min="8716" max="8718" width="0" style="583" hidden="1" customWidth="1"/>
    <col min="8719" max="8721" width="9.140625" style="583" customWidth="1"/>
    <col min="8722" max="8959" width="9.140625" style="583"/>
    <col min="8960" max="8960" width="4.5703125" style="583" customWidth="1"/>
    <col min="8961" max="8961" width="0" style="583" hidden="1" customWidth="1"/>
    <col min="8962" max="8962" width="39.85546875" style="583" customWidth="1"/>
    <col min="8963" max="8963" width="8.5703125" style="583" customWidth="1"/>
    <col min="8964" max="8964" width="9.85546875" style="583" customWidth="1"/>
    <col min="8965" max="8965" width="7.85546875" style="583" customWidth="1"/>
    <col min="8966" max="8966" width="9.5703125" style="583" customWidth="1"/>
    <col min="8967" max="8967" width="11.7109375" style="583" customWidth="1"/>
    <col min="8968" max="8968" width="0.28515625" style="583" customWidth="1"/>
    <col min="8969" max="8969" width="12.7109375" style="583" customWidth="1"/>
    <col min="8970" max="8970" width="13.7109375" style="583" customWidth="1"/>
    <col min="8971" max="8971" width="13" style="583" customWidth="1"/>
    <col min="8972" max="8974" width="0" style="583" hidden="1" customWidth="1"/>
    <col min="8975" max="8977" width="9.140625" style="583" customWidth="1"/>
    <col min="8978" max="9215" width="9.140625" style="583"/>
    <col min="9216" max="9216" width="4.5703125" style="583" customWidth="1"/>
    <col min="9217" max="9217" width="0" style="583" hidden="1" customWidth="1"/>
    <col min="9218" max="9218" width="39.85546875" style="583" customWidth="1"/>
    <col min="9219" max="9219" width="8.5703125" style="583" customWidth="1"/>
    <col min="9220" max="9220" width="9.85546875" style="583" customWidth="1"/>
    <col min="9221" max="9221" width="7.85546875" style="583" customWidth="1"/>
    <col min="9222" max="9222" width="9.5703125" style="583" customWidth="1"/>
    <col min="9223" max="9223" width="11.7109375" style="583" customWidth="1"/>
    <col min="9224" max="9224" width="0.28515625" style="583" customWidth="1"/>
    <col min="9225" max="9225" width="12.7109375" style="583" customWidth="1"/>
    <col min="9226" max="9226" width="13.7109375" style="583" customWidth="1"/>
    <col min="9227" max="9227" width="13" style="583" customWidth="1"/>
    <col min="9228" max="9230" width="0" style="583" hidden="1" customWidth="1"/>
    <col min="9231" max="9233" width="9.140625" style="583" customWidth="1"/>
    <col min="9234" max="9471" width="9.140625" style="583"/>
    <col min="9472" max="9472" width="4.5703125" style="583" customWidth="1"/>
    <col min="9473" max="9473" width="0" style="583" hidden="1" customWidth="1"/>
    <col min="9474" max="9474" width="39.85546875" style="583" customWidth="1"/>
    <col min="9475" max="9475" width="8.5703125" style="583" customWidth="1"/>
    <col min="9476" max="9476" width="9.85546875" style="583" customWidth="1"/>
    <col min="9477" max="9477" width="7.85546875" style="583" customWidth="1"/>
    <col min="9478" max="9478" width="9.5703125" style="583" customWidth="1"/>
    <col min="9479" max="9479" width="11.7109375" style="583" customWidth="1"/>
    <col min="9480" max="9480" width="0.28515625" style="583" customWidth="1"/>
    <col min="9481" max="9481" width="12.7109375" style="583" customWidth="1"/>
    <col min="9482" max="9482" width="13.7109375" style="583" customWidth="1"/>
    <col min="9483" max="9483" width="13" style="583" customWidth="1"/>
    <col min="9484" max="9486" width="0" style="583" hidden="1" customWidth="1"/>
    <col min="9487" max="9489" width="9.140625" style="583" customWidth="1"/>
    <col min="9490" max="9727" width="9.140625" style="583"/>
    <col min="9728" max="9728" width="4.5703125" style="583" customWidth="1"/>
    <col min="9729" max="9729" width="0" style="583" hidden="1" customWidth="1"/>
    <col min="9730" max="9730" width="39.85546875" style="583" customWidth="1"/>
    <col min="9731" max="9731" width="8.5703125" style="583" customWidth="1"/>
    <col min="9732" max="9732" width="9.85546875" style="583" customWidth="1"/>
    <col min="9733" max="9733" width="7.85546875" style="583" customWidth="1"/>
    <col min="9734" max="9734" width="9.5703125" style="583" customWidth="1"/>
    <col min="9735" max="9735" width="11.7109375" style="583" customWidth="1"/>
    <col min="9736" max="9736" width="0.28515625" style="583" customWidth="1"/>
    <col min="9737" max="9737" width="12.7109375" style="583" customWidth="1"/>
    <col min="9738" max="9738" width="13.7109375" style="583" customWidth="1"/>
    <col min="9739" max="9739" width="13" style="583" customWidth="1"/>
    <col min="9740" max="9742" width="0" style="583" hidden="1" customWidth="1"/>
    <col min="9743" max="9745" width="9.140625" style="583" customWidth="1"/>
    <col min="9746" max="9983" width="9.140625" style="583"/>
    <col min="9984" max="9984" width="4.5703125" style="583" customWidth="1"/>
    <col min="9985" max="9985" width="0" style="583" hidden="1" customWidth="1"/>
    <col min="9986" max="9986" width="39.85546875" style="583" customWidth="1"/>
    <col min="9987" max="9987" width="8.5703125" style="583" customWidth="1"/>
    <col min="9988" max="9988" width="9.85546875" style="583" customWidth="1"/>
    <col min="9989" max="9989" width="7.85546875" style="583" customWidth="1"/>
    <col min="9990" max="9990" width="9.5703125" style="583" customWidth="1"/>
    <col min="9991" max="9991" width="11.7109375" style="583" customWidth="1"/>
    <col min="9992" max="9992" width="0.28515625" style="583" customWidth="1"/>
    <col min="9993" max="9993" width="12.7109375" style="583" customWidth="1"/>
    <col min="9994" max="9994" width="13.7109375" style="583" customWidth="1"/>
    <col min="9995" max="9995" width="13" style="583" customWidth="1"/>
    <col min="9996" max="9998" width="0" style="583" hidden="1" customWidth="1"/>
    <col min="9999" max="10001" width="9.140625" style="583" customWidth="1"/>
    <col min="10002" max="10239" width="9.140625" style="583"/>
    <col min="10240" max="10240" width="4.5703125" style="583" customWidth="1"/>
    <col min="10241" max="10241" width="0" style="583" hidden="1" customWidth="1"/>
    <col min="10242" max="10242" width="39.85546875" style="583" customWidth="1"/>
    <col min="10243" max="10243" width="8.5703125" style="583" customWidth="1"/>
    <col min="10244" max="10244" width="9.85546875" style="583" customWidth="1"/>
    <col min="10245" max="10245" width="7.85546875" style="583" customWidth="1"/>
    <col min="10246" max="10246" width="9.5703125" style="583" customWidth="1"/>
    <col min="10247" max="10247" width="11.7109375" style="583" customWidth="1"/>
    <col min="10248" max="10248" width="0.28515625" style="583" customWidth="1"/>
    <col min="10249" max="10249" width="12.7109375" style="583" customWidth="1"/>
    <col min="10250" max="10250" width="13.7109375" style="583" customWidth="1"/>
    <col min="10251" max="10251" width="13" style="583" customWidth="1"/>
    <col min="10252" max="10254" width="0" style="583" hidden="1" customWidth="1"/>
    <col min="10255" max="10257" width="9.140625" style="583" customWidth="1"/>
    <col min="10258" max="10495" width="9.140625" style="583"/>
    <col min="10496" max="10496" width="4.5703125" style="583" customWidth="1"/>
    <col min="10497" max="10497" width="0" style="583" hidden="1" customWidth="1"/>
    <col min="10498" max="10498" width="39.85546875" style="583" customWidth="1"/>
    <col min="10499" max="10499" width="8.5703125" style="583" customWidth="1"/>
    <col min="10500" max="10500" width="9.85546875" style="583" customWidth="1"/>
    <col min="10501" max="10501" width="7.85546875" style="583" customWidth="1"/>
    <col min="10502" max="10502" width="9.5703125" style="583" customWidth="1"/>
    <col min="10503" max="10503" width="11.7109375" style="583" customWidth="1"/>
    <col min="10504" max="10504" width="0.28515625" style="583" customWidth="1"/>
    <col min="10505" max="10505" width="12.7109375" style="583" customWidth="1"/>
    <col min="10506" max="10506" width="13.7109375" style="583" customWidth="1"/>
    <col min="10507" max="10507" width="13" style="583" customWidth="1"/>
    <col min="10508" max="10510" width="0" style="583" hidden="1" customWidth="1"/>
    <col min="10511" max="10513" width="9.140625" style="583" customWidth="1"/>
    <col min="10514" max="10751" width="9.140625" style="583"/>
    <col min="10752" max="10752" width="4.5703125" style="583" customWidth="1"/>
    <col min="10753" max="10753" width="0" style="583" hidden="1" customWidth="1"/>
    <col min="10754" max="10754" width="39.85546875" style="583" customWidth="1"/>
    <col min="10755" max="10755" width="8.5703125" style="583" customWidth="1"/>
    <col min="10756" max="10756" width="9.85546875" style="583" customWidth="1"/>
    <col min="10757" max="10757" width="7.85546875" style="583" customWidth="1"/>
    <col min="10758" max="10758" width="9.5703125" style="583" customWidth="1"/>
    <col min="10759" max="10759" width="11.7109375" style="583" customWidth="1"/>
    <col min="10760" max="10760" width="0.28515625" style="583" customWidth="1"/>
    <col min="10761" max="10761" width="12.7109375" style="583" customWidth="1"/>
    <col min="10762" max="10762" width="13.7109375" style="583" customWidth="1"/>
    <col min="10763" max="10763" width="13" style="583" customWidth="1"/>
    <col min="10764" max="10766" width="0" style="583" hidden="1" customWidth="1"/>
    <col min="10767" max="10769" width="9.140625" style="583" customWidth="1"/>
    <col min="10770" max="11007" width="9.140625" style="583"/>
    <col min="11008" max="11008" width="4.5703125" style="583" customWidth="1"/>
    <col min="11009" max="11009" width="0" style="583" hidden="1" customWidth="1"/>
    <col min="11010" max="11010" width="39.85546875" style="583" customWidth="1"/>
    <col min="11011" max="11011" width="8.5703125" style="583" customWidth="1"/>
    <col min="11012" max="11012" width="9.85546875" style="583" customWidth="1"/>
    <col min="11013" max="11013" width="7.85546875" style="583" customWidth="1"/>
    <col min="11014" max="11014" width="9.5703125" style="583" customWidth="1"/>
    <col min="11015" max="11015" width="11.7109375" style="583" customWidth="1"/>
    <col min="11016" max="11016" width="0.28515625" style="583" customWidth="1"/>
    <col min="11017" max="11017" width="12.7109375" style="583" customWidth="1"/>
    <col min="11018" max="11018" width="13.7109375" style="583" customWidth="1"/>
    <col min="11019" max="11019" width="13" style="583" customWidth="1"/>
    <col min="11020" max="11022" width="0" style="583" hidden="1" customWidth="1"/>
    <col min="11023" max="11025" width="9.140625" style="583" customWidth="1"/>
    <col min="11026" max="11263" width="9.140625" style="583"/>
    <col min="11264" max="11264" width="4.5703125" style="583" customWidth="1"/>
    <col min="11265" max="11265" width="0" style="583" hidden="1" customWidth="1"/>
    <col min="11266" max="11266" width="39.85546875" style="583" customWidth="1"/>
    <col min="11267" max="11267" width="8.5703125" style="583" customWidth="1"/>
    <col min="11268" max="11268" width="9.85546875" style="583" customWidth="1"/>
    <col min="11269" max="11269" width="7.85546875" style="583" customWidth="1"/>
    <col min="11270" max="11270" width="9.5703125" style="583" customWidth="1"/>
    <col min="11271" max="11271" width="11.7109375" style="583" customWidth="1"/>
    <col min="11272" max="11272" width="0.28515625" style="583" customWidth="1"/>
    <col min="11273" max="11273" width="12.7109375" style="583" customWidth="1"/>
    <col min="11274" max="11274" width="13.7109375" style="583" customWidth="1"/>
    <col min="11275" max="11275" width="13" style="583" customWidth="1"/>
    <col min="11276" max="11278" width="0" style="583" hidden="1" customWidth="1"/>
    <col min="11279" max="11281" width="9.140625" style="583" customWidth="1"/>
    <col min="11282" max="11519" width="9.140625" style="583"/>
    <col min="11520" max="11520" width="4.5703125" style="583" customWidth="1"/>
    <col min="11521" max="11521" width="0" style="583" hidden="1" customWidth="1"/>
    <col min="11522" max="11522" width="39.85546875" style="583" customWidth="1"/>
    <col min="11523" max="11523" width="8.5703125" style="583" customWidth="1"/>
    <col min="11524" max="11524" width="9.85546875" style="583" customWidth="1"/>
    <col min="11525" max="11525" width="7.85546875" style="583" customWidth="1"/>
    <col min="11526" max="11526" width="9.5703125" style="583" customWidth="1"/>
    <col min="11527" max="11527" width="11.7109375" style="583" customWidth="1"/>
    <col min="11528" max="11528" width="0.28515625" style="583" customWidth="1"/>
    <col min="11529" max="11529" width="12.7109375" style="583" customWidth="1"/>
    <col min="11530" max="11530" width="13.7109375" style="583" customWidth="1"/>
    <col min="11531" max="11531" width="13" style="583" customWidth="1"/>
    <col min="11532" max="11534" width="0" style="583" hidden="1" customWidth="1"/>
    <col min="11535" max="11537" width="9.140625" style="583" customWidth="1"/>
    <col min="11538" max="11775" width="9.140625" style="583"/>
    <col min="11776" max="11776" width="4.5703125" style="583" customWidth="1"/>
    <col min="11777" max="11777" width="0" style="583" hidden="1" customWidth="1"/>
    <col min="11778" max="11778" width="39.85546875" style="583" customWidth="1"/>
    <col min="11779" max="11779" width="8.5703125" style="583" customWidth="1"/>
    <col min="11780" max="11780" width="9.85546875" style="583" customWidth="1"/>
    <col min="11781" max="11781" width="7.85546875" style="583" customWidth="1"/>
    <col min="11782" max="11782" width="9.5703125" style="583" customWidth="1"/>
    <col min="11783" max="11783" width="11.7109375" style="583" customWidth="1"/>
    <col min="11784" max="11784" width="0.28515625" style="583" customWidth="1"/>
    <col min="11785" max="11785" width="12.7109375" style="583" customWidth="1"/>
    <col min="11786" max="11786" width="13.7109375" style="583" customWidth="1"/>
    <col min="11787" max="11787" width="13" style="583" customWidth="1"/>
    <col min="11788" max="11790" width="0" style="583" hidden="1" customWidth="1"/>
    <col min="11791" max="11793" width="9.140625" style="583" customWidth="1"/>
    <col min="11794" max="12031" width="9.140625" style="583"/>
    <col min="12032" max="12032" width="4.5703125" style="583" customWidth="1"/>
    <col min="12033" max="12033" width="0" style="583" hidden="1" customWidth="1"/>
    <col min="12034" max="12034" width="39.85546875" style="583" customWidth="1"/>
    <col min="12035" max="12035" width="8.5703125" style="583" customWidth="1"/>
    <col min="12036" max="12036" width="9.85546875" style="583" customWidth="1"/>
    <col min="12037" max="12037" width="7.85546875" style="583" customWidth="1"/>
    <col min="12038" max="12038" width="9.5703125" style="583" customWidth="1"/>
    <col min="12039" max="12039" width="11.7109375" style="583" customWidth="1"/>
    <col min="12040" max="12040" width="0.28515625" style="583" customWidth="1"/>
    <col min="12041" max="12041" width="12.7109375" style="583" customWidth="1"/>
    <col min="12042" max="12042" width="13.7109375" style="583" customWidth="1"/>
    <col min="12043" max="12043" width="13" style="583" customWidth="1"/>
    <col min="12044" max="12046" width="0" style="583" hidden="1" customWidth="1"/>
    <col min="12047" max="12049" width="9.140625" style="583" customWidth="1"/>
    <col min="12050" max="12287" width="9.140625" style="583"/>
    <col min="12288" max="12288" width="4.5703125" style="583" customWidth="1"/>
    <col min="12289" max="12289" width="0" style="583" hidden="1" customWidth="1"/>
    <col min="12290" max="12290" width="39.85546875" style="583" customWidth="1"/>
    <col min="12291" max="12291" width="8.5703125" style="583" customWidth="1"/>
    <col min="12292" max="12292" width="9.85546875" style="583" customWidth="1"/>
    <col min="12293" max="12293" width="7.85546875" style="583" customWidth="1"/>
    <col min="12294" max="12294" width="9.5703125" style="583" customWidth="1"/>
    <col min="12295" max="12295" width="11.7109375" style="583" customWidth="1"/>
    <col min="12296" max="12296" width="0.28515625" style="583" customWidth="1"/>
    <col min="12297" max="12297" width="12.7109375" style="583" customWidth="1"/>
    <col min="12298" max="12298" width="13.7109375" style="583" customWidth="1"/>
    <col min="12299" max="12299" width="13" style="583" customWidth="1"/>
    <col min="12300" max="12302" width="0" style="583" hidden="1" customWidth="1"/>
    <col min="12303" max="12305" width="9.140625" style="583" customWidth="1"/>
    <col min="12306" max="12543" width="9.140625" style="583"/>
    <col min="12544" max="12544" width="4.5703125" style="583" customWidth="1"/>
    <col min="12545" max="12545" width="0" style="583" hidden="1" customWidth="1"/>
    <col min="12546" max="12546" width="39.85546875" style="583" customWidth="1"/>
    <col min="12547" max="12547" width="8.5703125" style="583" customWidth="1"/>
    <col min="12548" max="12548" width="9.85546875" style="583" customWidth="1"/>
    <col min="12549" max="12549" width="7.85546875" style="583" customWidth="1"/>
    <col min="12550" max="12550" width="9.5703125" style="583" customWidth="1"/>
    <col min="12551" max="12551" width="11.7109375" style="583" customWidth="1"/>
    <col min="12552" max="12552" width="0.28515625" style="583" customWidth="1"/>
    <col min="12553" max="12553" width="12.7109375" style="583" customWidth="1"/>
    <col min="12554" max="12554" width="13.7109375" style="583" customWidth="1"/>
    <col min="12555" max="12555" width="13" style="583" customWidth="1"/>
    <col min="12556" max="12558" width="0" style="583" hidden="1" customWidth="1"/>
    <col min="12559" max="12561" width="9.140625" style="583" customWidth="1"/>
    <col min="12562" max="12799" width="9.140625" style="583"/>
    <col min="12800" max="12800" width="4.5703125" style="583" customWidth="1"/>
    <col min="12801" max="12801" width="0" style="583" hidden="1" customWidth="1"/>
    <col min="12802" max="12802" width="39.85546875" style="583" customWidth="1"/>
    <col min="12803" max="12803" width="8.5703125" style="583" customWidth="1"/>
    <col min="12804" max="12804" width="9.85546875" style="583" customWidth="1"/>
    <col min="12805" max="12805" width="7.85546875" style="583" customWidth="1"/>
    <col min="12806" max="12806" width="9.5703125" style="583" customWidth="1"/>
    <col min="12807" max="12807" width="11.7109375" style="583" customWidth="1"/>
    <col min="12808" max="12808" width="0.28515625" style="583" customWidth="1"/>
    <col min="12809" max="12809" width="12.7109375" style="583" customWidth="1"/>
    <col min="12810" max="12810" width="13.7109375" style="583" customWidth="1"/>
    <col min="12811" max="12811" width="13" style="583" customWidth="1"/>
    <col min="12812" max="12814" width="0" style="583" hidden="1" customWidth="1"/>
    <col min="12815" max="12817" width="9.140625" style="583" customWidth="1"/>
    <col min="12818" max="13055" width="9.140625" style="583"/>
    <col min="13056" max="13056" width="4.5703125" style="583" customWidth="1"/>
    <col min="13057" max="13057" width="0" style="583" hidden="1" customWidth="1"/>
    <col min="13058" max="13058" width="39.85546875" style="583" customWidth="1"/>
    <col min="13059" max="13059" width="8.5703125" style="583" customWidth="1"/>
    <col min="13060" max="13060" width="9.85546875" style="583" customWidth="1"/>
    <col min="13061" max="13061" width="7.85546875" style="583" customWidth="1"/>
    <col min="13062" max="13062" width="9.5703125" style="583" customWidth="1"/>
    <col min="13063" max="13063" width="11.7109375" style="583" customWidth="1"/>
    <col min="13064" max="13064" width="0.28515625" style="583" customWidth="1"/>
    <col min="13065" max="13065" width="12.7109375" style="583" customWidth="1"/>
    <col min="13066" max="13066" width="13.7109375" style="583" customWidth="1"/>
    <col min="13067" max="13067" width="13" style="583" customWidth="1"/>
    <col min="13068" max="13070" width="0" style="583" hidden="1" customWidth="1"/>
    <col min="13071" max="13073" width="9.140625" style="583" customWidth="1"/>
    <col min="13074" max="13311" width="9.140625" style="583"/>
    <col min="13312" max="13312" width="4.5703125" style="583" customWidth="1"/>
    <col min="13313" max="13313" width="0" style="583" hidden="1" customWidth="1"/>
    <col min="13314" max="13314" width="39.85546875" style="583" customWidth="1"/>
    <col min="13315" max="13315" width="8.5703125" style="583" customWidth="1"/>
    <col min="13316" max="13316" width="9.85546875" style="583" customWidth="1"/>
    <col min="13317" max="13317" width="7.85546875" style="583" customWidth="1"/>
    <col min="13318" max="13318" width="9.5703125" style="583" customWidth="1"/>
    <col min="13319" max="13319" width="11.7109375" style="583" customWidth="1"/>
    <col min="13320" max="13320" width="0.28515625" style="583" customWidth="1"/>
    <col min="13321" max="13321" width="12.7109375" style="583" customWidth="1"/>
    <col min="13322" max="13322" width="13.7109375" style="583" customWidth="1"/>
    <col min="13323" max="13323" width="13" style="583" customWidth="1"/>
    <col min="13324" max="13326" width="0" style="583" hidden="1" customWidth="1"/>
    <col min="13327" max="13329" width="9.140625" style="583" customWidth="1"/>
    <col min="13330" max="13567" width="9.140625" style="583"/>
    <col min="13568" max="13568" width="4.5703125" style="583" customWidth="1"/>
    <col min="13569" max="13569" width="0" style="583" hidden="1" customWidth="1"/>
    <col min="13570" max="13570" width="39.85546875" style="583" customWidth="1"/>
    <col min="13571" max="13571" width="8.5703125" style="583" customWidth="1"/>
    <col min="13572" max="13572" width="9.85546875" style="583" customWidth="1"/>
    <col min="13573" max="13573" width="7.85546875" style="583" customWidth="1"/>
    <col min="13574" max="13574" width="9.5703125" style="583" customWidth="1"/>
    <col min="13575" max="13575" width="11.7109375" style="583" customWidth="1"/>
    <col min="13576" max="13576" width="0.28515625" style="583" customWidth="1"/>
    <col min="13577" max="13577" width="12.7109375" style="583" customWidth="1"/>
    <col min="13578" max="13578" width="13.7109375" style="583" customWidth="1"/>
    <col min="13579" max="13579" width="13" style="583" customWidth="1"/>
    <col min="13580" max="13582" width="0" style="583" hidden="1" customWidth="1"/>
    <col min="13583" max="13585" width="9.140625" style="583" customWidth="1"/>
    <col min="13586" max="13823" width="9.140625" style="583"/>
    <col min="13824" max="13824" width="4.5703125" style="583" customWidth="1"/>
    <col min="13825" max="13825" width="0" style="583" hidden="1" customWidth="1"/>
    <col min="13826" max="13826" width="39.85546875" style="583" customWidth="1"/>
    <col min="13827" max="13827" width="8.5703125" style="583" customWidth="1"/>
    <col min="13828" max="13828" width="9.85546875" style="583" customWidth="1"/>
    <col min="13829" max="13829" width="7.85546875" style="583" customWidth="1"/>
    <col min="13830" max="13830" width="9.5703125" style="583" customWidth="1"/>
    <col min="13831" max="13831" width="11.7109375" style="583" customWidth="1"/>
    <col min="13832" max="13832" width="0.28515625" style="583" customWidth="1"/>
    <col min="13833" max="13833" width="12.7109375" style="583" customWidth="1"/>
    <col min="13834" max="13834" width="13.7109375" style="583" customWidth="1"/>
    <col min="13835" max="13835" width="13" style="583" customWidth="1"/>
    <col min="13836" max="13838" width="0" style="583" hidden="1" customWidth="1"/>
    <col min="13839" max="13841" width="9.140625" style="583" customWidth="1"/>
    <col min="13842" max="14079" width="9.140625" style="583"/>
    <col min="14080" max="14080" width="4.5703125" style="583" customWidth="1"/>
    <col min="14081" max="14081" width="0" style="583" hidden="1" customWidth="1"/>
    <col min="14082" max="14082" width="39.85546875" style="583" customWidth="1"/>
    <col min="14083" max="14083" width="8.5703125" style="583" customWidth="1"/>
    <col min="14084" max="14084" width="9.85546875" style="583" customWidth="1"/>
    <col min="14085" max="14085" width="7.85546875" style="583" customWidth="1"/>
    <col min="14086" max="14086" width="9.5703125" style="583" customWidth="1"/>
    <col min="14087" max="14087" width="11.7109375" style="583" customWidth="1"/>
    <col min="14088" max="14088" width="0.28515625" style="583" customWidth="1"/>
    <col min="14089" max="14089" width="12.7109375" style="583" customWidth="1"/>
    <col min="14090" max="14090" width="13.7109375" style="583" customWidth="1"/>
    <col min="14091" max="14091" width="13" style="583" customWidth="1"/>
    <col min="14092" max="14094" width="0" style="583" hidden="1" customWidth="1"/>
    <col min="14095" max="14097" width="9.140625" style="583" customWidth="1"/>
    <col min="14098" max="14335" width="9.140625" style="583"/>
    <col min="14336" max="14336" width="4.5703125" style="583" customWidth="1"/>
    <col min="14337" max="14337" width="0" style="583" hidden="1" customWidth="1"/>
    <col min="14338" max="14338" width="39.85546875" style="583" customWidth="1"/>
    <col min="14339" max="14339" width="8.5703125" style="583" customWidth="1"/>
    <col min="14340" max="14340" width="9.85546875" style="583" customWidth="1"/>
    <col min="14341" max="14341" width="7.85546875" style="583" customWidth="1"/>
    <col min="14342" max="14342" width="9.5703125" style="583" customWidth="1"/>
    <col min="14343" max="14343" width="11.7109375" style="583" customWidth="1"/>
    <col min="14344" max="14344" width="0.28515625" style="583" customWidth="1"/>
    <col min="14345" max="14345" width="12.7109375" style="583" customWidth="1"/>
    <col min="14346" max="14346" width="13.7109375" style="583" customWidth="1"/>
    <col min="14347" max="14347" width="13" style="583" customWidth="1"/>
    <col min="14348" max="14350" width="0" style="583" hidden="1" customWidth="1"/>
    <col min="14351" max="14353" width="9.140625" style="583" customWidth="1"/>
    <col min="14354" max="14591" width="9.140625" style="583"/>
    <col min="14592" max="14592" width="4.5703125" style="583" customWidth="1"/>
    <col min="14593" max="14593" width="0" style="583" hidden="1" customWidth="1"/>
    <col min="14594" max="14594" width="39.85546875" style="583" customWidth="1"/>
    <col min="14595" max="14595" width="8.5703125" style="583" customWidth="1"/>
    <col min="14596" max="14596" width="9.85546875" style="583" customWidth="1"/>
    <col min="14597" max="14597" width="7.85546875" style="583" customWidth="1"/>
    <col min="14598" max="14598" width="9.5703125" style="583" customWidth="1"/>
    <col min="14599" max="14599" width="11.7109375" style="583" customWidth="1"/>
    <col min="14600" max="14600" width="0.28515625" style="583" customWidth="1"/>
    <col min="14601" max="14601" width="12.7109375" style="583" customWidth="1"/>
    <col min="14602" max="14602" width="13.7109375" style="583" customWidth="1"/>
    <col min="14603" max="14603" width="13" style="583" customWidth="1"/>
    <col min="14604" max="14606" width="0" style="583" hidden="1" customWidth="1"/>
    <col min="14607" max="14609" width="9.140625" style="583" customWidth="1"/>
    <col min="14610" max="14847" width="9.140625" style="583"/>
    <col min="14848" max="14848" width="4.5703125" style="583" customWidth="1"/>
    <col min="14849" max="14849" width="0" style="583" hidden="1" customWidth="1"/>
    <col min="14850" max="14850" width="39.85546875" style="583" customWidth="1"/>
    <col min="14851" max="14851" width="8.5703125" style="583" customWidth="1"/>
    <col min="14852" max="14852" width="9.85546875" style="583" customWidth="1"/>
    <col min="14853" max="14853" width="7.85546875" style="583" customWidth="1"/>
    <col min="14854" max="14854" width="9.5703125" style="583" customWidth="1"/>
    <col min="14855" max="14855" width="11.7109375" style="583" customWidth="1"/>
    <col min="14856" max="14856" width="0.28515625" style="583" customWidth="1"/>
    <col min="14857" max="14857" width="12.7109375" style="583" customWidth="1"/>
    <col min="14858" max="14858" width="13.7109375" style="583" customWidth="1"/>
    <col min="14859" max="14859" width="13" style="583" customWidth="1"/>
    <col min="14860" max="14862" width="0" style="583" hidden="1" customWidth="1"/>
    <col min="14863" max="14865" width="9.140625" style="583" customWidth="1"/>
    <col min="14866" max="15103" width="9.140625" style="583"/>
    <col min="15104" max="15104" width="4.5703125" style="583" customWidth="1"/>
    <col min="15105" max="15105" width="0" style="583" hidden="1" customWidth="1"/>
    <col min="15106" max="15106" width="39.85546875" style="583" customWidth="1"/>
    <col min="15107" max="15107" width="8.5703125" style="583" customWidth="1"/>
    <col min="15108" max="15108" width="9.85546875" style="583" customWidth="1"/>
    <col min="15109" max="15109" width="7.85546875" style="583" customWidth="1"/>
    <col min="15110" max="15110" width="9.5703125" style="583" customWidth="1"/>
    <col min="15111" max="15111" width="11.7109375" style="583" customWidth="1"/>
    <col min="15112" max="15112" width="0.28515625" style="583" customWidth="1"/>
    <col min="15113" max="15113" width="12.7109375" style="583" customWidth="1"/>
    <col min="15114" max="15114" width="13.7109375" style="583" customWidth="1"/>
    <col min="15115" max="15115" width="13" style="583" customWidth="1"/>
    <col min="15116" max="15118" width="0" style="583" hidden="1" customWidth="1"/>
    <col min="15119" max="15121" width="9.140625" style="583" customWidth="1"/>
    <col min="15122" max="15359" width="9.140625" style="583"/>
    <col min="15360" max="15360" width="4.5703125" style="583" customWidth="1"/>
    <col min="15361" max="15361" width="0" style="583" hidden="1" customWidth="1"/>
    <col min="15362" max="15362" width="39.85546875" style="583" customWidth="1"/>
    <col min="15363" max="15363" width="8.5703125" style="583" customWidth="1"/>
    <col min="15364" max="15364" width="9.85546875" style="583" customWidth="1"/>
    <col min="15365" max="15365" width="7.85546875" style="583" customWidth="1"/>
    <col min="15366" max="15366" width="9.5703125" style="583" customWidth="1"/>
    <col min="15367" max="15367" width="11.7109375" style="583" customWidth="1"/>
    <col min="15368" max="15368" width="0.28515625" style="583" customWidth="1"/>
    <col min="15369" max="15369" width="12.7109375" style="583" customWidth="1"/>
    <col min="15370" max="15370" width="13.7109375" style="583" customWidth="1"/>
    <col min="15371" max="15371" width="13" style="583" customWidth="1"/>
    <col min="15372" max="15374" width="0" style="583" hidden="1" customWidth="1"/>
    <col min="15375" max="15377" width="9.140625" style="583" customWidth="1"/>
    <col min="15378" max="15615" width="9.140625" style="583"/>
    <col min="15616" max="15616" width="4.5703125" style="583" customWidth="1"/>
    <col min="15617" max="15617" width="0" style="583" hidden="1" customWidth="1"/>
    <col min="15618" max="15618" width="39.85546875" style="583" customWidth="1"/>
    <col min="15619" max="15619" width="8.5703125" style="583" customWidth="1"/>
    <col min="15620" max="15620" width="9.85546875" style="583" customWidth="1"/>
    <col min="15621" max="15621" width="7.85546875" style="583" customWidth="1"/>
    <col min="15622" max="15622" width="9.5703125" style="583" customWidth="1"/>
    <col min="15623" max="15623" width="11.7109375" style="583" customWidth="1"/>
    <col min="15624" max="15624" width="0.28515625" style="583" customWidth="1"/>
    <col min="15625" max="15625" width="12.7109375" style="583" customWidth="1"/>
    <col min="15626" max="15626" width="13.7109375" style="583" customWidth="1"/>
    <col min="15627" max="15627" width="13" style="583" customWidth="1"/>
    <col min="15628" max="15630" width="0" style="583" hidden="1" customWidth="1"/>
    <col min="15631" max="15633" width="9.140625" style="583" customWidth="1"/>
    <col min="15634" max="15871" width="9.140625" style="583"/>
    <col min="15872" max="15872" width="4.5703125" style="583" customWidth="1"/>
    <col min="15873" max="15873" width="0" style="583" hidden="1" customWidth="1"/>
    <col min="15874" max="15874" width="39.85546875" style="583" customWidth="1"/>
    <col min="15875" max="15875" width="8.5703125" style="583" customWidth="1"/>
    <col min="15876" max="15876" width="9.85546875" style="583" customWidth="1"/>
    <col min="15877" max="15877" width="7.85546875" style="583" customWidth="1"/>
    <col min="15878" max="15878" width="9.5703125" style="583" customWidth="1"/>
    <col min="15879" max="15879" width="11.7109375" style="583" customWidth="1"/>
    <col min="15880" max="15880" width="0.28515625" style="583" customWidth="1"/>
    <col min="15881" max="15881" width="12.7109375" style="583" customWidth="1"/>
    <col min="15882" max="15882" width="13.7109375" style="583" customWidth="1"/>
    <col min="15883" max="15883" width="13" style="583" customWidth="1"/>
    <col min="15884" max="15886" width="0" style="583" hidden="1" customWidth="1"/>
    <col min="15887" max="15889" width="9.140625" style="583" customWidth="1"/>
    <col min="15890" max="16127" width="9.140625" style="583"/>
    <col min="16128" max="16128" width="4.5703125" style="583" customWidth="1"/>
    <col min="16129" max="16129" width="0" style="583" hidden="1" customWidth="1"/>
    <col min="16130" max="16130" width="39.85546875" style="583" customWidth="1"/>
    <col min="16131" max="16131" width="8.5703125" style="583" customWidth="1"/>
    <col min="16132" max="16132" width="9.85546875" style="583" customWidth="1"/>
    <col min="16133" max="16133" width="7.85546875" style="583" customWidth="1"/>
    <col min="16134" max="16134" width="9.5703125" style="583" customWidth="1"/>
    <col min="16135" max="16135" width="11.7109375" style="583" customWidth="1"/>
    <col min="16136" max="16136" width="0.28515625" style="583" customWidth="1"/>
    <col min="16137" max="16137" width="12.7109375" style="583" customWidth="1"/>
    <col min="16138" max="16138" width="13.7109375" style="583" customWidth="1"/>
    <col min="16139" max="16139" width="13" style="583" customWidth="1"/>
    <col min="16140" max="16142" width="0" style="583" hidden="1" customWidth="1"/>
    <col min="16143" max="16145" width="9.140625" style="583" customWidth="1"/>
    <col min="16146" max="16384" width="9.140625" style="583"/>
  </cols>
  <sheetData>
    <row r="1" spans="1:18" hidden="1" x14ac:dyDescent="0.25"/>
    <row r="2" spans="1:18" ht="51.75" customHeight="1" x14ac:dyDescent="0.25">
      <c r="A2" s="1128" t="s">
        <v>3863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892"/>
      <c r="P2" s="892"/>
      <c r="Q2" s="892"/>
    </row>
    <row r="3" spans="1:18" ht="18" customHeight="1" x14ac:dyDescent="0.25">
      <c r="A3" s="1129"/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892"/>
      <c r="P3" s="892"/>
      <c r="Q3" s="892"/>
    </row>
    <row r="4" spans="1:18" ht="6" customHeight="1" x14ac:dyDescent="0.25">
      <c r="A4" s="592" t="s">
        <v>355</v>
      </c>
    </row>
    <row r="5" spans="1:18" ht="12.75" customHeight="1" x14ac:dyDescent="0.25">
      <c r="A5" s="1130" t="s">
        <v>438</v>
      </c>
      <c r="B5" s="1130"/>
      <c r="C5" s="1130" t="s">
        <v>439</v>
      </c>
      <c r="D5" s="1131" t="s">
        <v>440</v>
      </c>
      <c r="E5" s="1132"/>
      <c r="F5" s="1132"/>
      <c r="G5" s="1133"/>
      <c r="H5" s="1130" t="s">
        <v>461</v>
      </c>
      <c r="I5" s="1130"/>
      <c r="J5" s="1130"/>
      <c r="K5" s="1130"/>
      <c r="L5" s="1130"/>
      <c r="M5" s="1130"/>
      <c r="N5" s="1137"/>
      <c r="O5" s="1144" t="s">
        <v>3901</v>
      </c>
      <c r="P5" s="1144"/>
      <c r="Q5" s="1144"/>
      <c r="R5" s="1144"/>
    </row>
    <row r="6" spans="1:18" ht="5.25" customHeight="1" x14ac:dyDescent="0.25">
      <c r="A6" s="1130"/>
      <c r="B6" s="1130"/>
      <c r="C6" s="1130"/>
      <c r="D6" s="1134"/>
      <c r="E6" s="1135"/>
      <c r="F6" s="1135"/>
      <c r="G6" s="1136"/>
      <c r="H6" s="1130"/>
      <c r="I6" s="1130"/>
      <c r="J6" s="1130"/>
      <c r="K6" s="1130"/>
      <c r="L6" s="1130"/>
      <c r="M6" s="1130"/>
      <c r="N6" s="1137"/>
      <c r="O6" s="1144"/>
      <c r="P6" s="1144"/>
      <c r="Q6" s="1144"/>
      <c r="R6" s="1144"/>
    </row>
    <row r="7" spans="1:18" ht="20.25" customHeight="1" x14ac:dyDescent="0.25">
      <c r="A7" s="1130"/>
      <c r="B7" s="1130"/>
      <c r="C7" s="1130"/>
      <c r="D7" s="1130" t="s">
        <v>441</v>
      </c>
      <c r="E7" s="1130"/>
      <c r="F7" s="1130" t="s">
        <v>442</v>
      </c>
      <c r="G7" s="1130"/>
      <c r="H7" s="1130" t="s">
        <v>443</v>
      </c>
      <c r="I7" s="1130" t="s">
        <v>444</v>
      </c>
      <c r="J7" s="1130"/>
      <c r="K7" s="1130"/>
      <c r="L7" s="1130"/>
      <c r="M7" s="1130"/>
      <c r="N7" s="1137"/>
      <c r="O7" s="1130" t="s">
        <v>443</v>
      </c>
      <c r="P7" s="1144" t="s">
        <v>3902</v>
      </c>
      <c r="Q7" s="1144"/>
      <c r="R7" s="1144"/>
    </row>
    <row r="8" spans="1:18" ht="18" customHeight="1" x14ac:dyDescent="0.25">
      <c r="A8" s="1130"/>
      <c r="B8" s="1130"/>
      <c r="C8" s="1130"/>
      <c r="D8" s="1130"/>
      <c r="E8" s="1130"/>
      <c r="F8" s="1130" t="s">
        <v>89</v>
      </c>
      <c r="G8" s="1130"/>
      <c r="H8" s="1130"/>
      <c r="I8" s="1130" t="s">
        <v>445</v>
      </c>
      <c r="J8" s="1130"/>
      <c r="K8" s="1130" t="s">
        <v>446</v>
      </c>
      <c r="L8" s="577"/>
      <c r="M8" s="577"/>
      <c r="N8" s="919"/>
      <c r="O8" s="1130"/>
      <c r="P8" s="1130" t="s">
        <v>445</v>
      </c>
      <c r="Q8" s="1130"/>
      <c r="R8" s="1130" t="s">
        <v>446</v>
      </c>
    </row>
    <row r="9" spans="1:18" ht="12" customHeight="1" x14ac:dyDescent="0.25">
      <c r="A9" s="1130"/>
      <c r="B9" s="1130"/>
      <c r="C9" s="1130"/>
      <c r="D9" s="1139" t="s">
        <v>447</v>
      </c>
      <c r="E9" s="1139" t="s">
        <v>448</v>
      </c>
      <c r="F9" s="1139" t="s">
        <v>447</v>
      </c>
      <c r="G9" s="1139" t="s">
        <v>448</v>
      </c>
      <c r="H9" s="1130"/>
      <c r="I9" s="1130" t="s">
        <v>447</v>
      </c>
      <c r="J9" s="1130" t="s">
        <v>449</v>
      </c>
      <c r="K9" s="1130"/>
      <c r="L9" s="577"/>
      <c r="M9" s="577"/>
      <c r="N9" s="919"/>
      <c r="O9" s="1130"/>
      <c r="P9" s="1130" t="s">
        <v>447</v>
      </c>
      <c r="Q9" s="1130" t="s">
        <v>449</v>
      </c>
      <c r="R9" s="1130"/>
    </row>
    <row r="10" spans="1:18" ht="39.75" customHeight="1" x14ac:dyDescent="0.25">
      <c r="A10" s="1130"/>
      <c r="B10" s="1130"/>
      <c r="C10" s="1130"/>
      <c r="D10" s="1140"/>
      <c r="E10" s="1140"/>
      <c r="F10" s="1140"/>
      <c r="G10" s="1140"/>
      <c r="H10" s="1130"/>
      <c r="I10" s="1130"/>
      <c r="J10" s="1130"/>
      <c r="K10" s="1130"/>
      <c r="L10" s="577"/>
      <c r="M10" s="577"/>
      <c r="N10" s="919"/>
      <c r="O10" s="1130"/>
      <c r="P10" s="1130"/>
      <c r="Q10" s="1130"/>
      <c r="R10" s="1130"/>
    </row>
    <row r="11" spans="1:18" ht="14.25" customHeight="1" x14ac:dyDescent="0.25">
      <c r="A11" s="1138">
        <v>1</v>
      </c>
      <c r="B11" s="1138"/>
      <c r="C11" s="891">
        <v>2</v>
      </c>
      <c r="D11" s="890">
        <v>3</v>
      </c>
      <c r="E11" s="890">
        <v>4</v>
      </c>
      <c r="F11" s="890">
        <v>5</v>
      </c>
      <c r="G11" s="890">
        <v>6</v>
      </c>
      <c r="H11" s="890">
        <v>7</v>
      </c>
      <c r="I11" s="890">
        <v>8</v>
      </c>
      <c r="J11" s="890">
        <v>9</v>
      </c>
      <c r="K11" s="890">
        <v>10</v>
      </c>
      <c r="L11" s="578"/>
      <c r="M11" s="578"/>
      <c r="N11" s="578"/>
      <c r="O11" s="920">
        <v>7</v>
      </c>
      <c r="P11" s="920">
        <v>8</v>
      </c>
      <c r="Q11" s="920">
        <v>9</v>
      </c>
      <c r="R11" s="920">
        <v>10</v>
      </c>
    </row>
    <row r="12" spans="1:18" ht="19.5" customHeight="1" x14ac:dyDescent="0.25">
      <c r="A12" s="1138"/>
      <c r="B12" s="1138"/>
      <c r="C12" s="542" t="s">
        <v>450</v>
      </c>
      <c r="D12" s="890"/>
      <c r="E12" s="890"/>
      <c r="F12" s="890"/>
      <c r="G12" s="890"/>
      <c r="H12" s="890"/>
      <c r="I12" s="890"/>
      <c r="J12" s="890"/>
      <c r="K12" s="890"/>
      <c r="L12" s="578"/>
      <c r="M12" s="578"/>
      <c r="N12" s="578"/>
      <c r="O12" s="918"/>
      <c r="P12" s="918"/>
      <c r="Q12" s="918"/>
      <c r="R12" s="918"/>
    </row>
    <row r="13" spans="1:18" ht="15" customHeight="1" x14ac:dyDescent="0.25">
      <c r="A13" s="891"/>
      <c r="B13" s="890"/>
      <c r="C13" s="543" t="s">
        <v>26</v>
      </c>
      <c r="D13" s="601">
        <v>0</v>
      </c>
      <c r="E13" s="601">
        <v>0</v>
      </c>
      <c r="F13" s="601">
        <v>0</v>
      </c>
      <c r="G13" s="601">
        <v>0</v>
      </c>
      <c r="H13" s="601">
        <v>0</v>
      </c>
      <c r="I13" s="601">
        <v>0</v>
      </c>
      <c r="J13" s="601">
        <v>0</v>
      </c>
      <c r="K13" s="601">
        <v>0</v>
      </c>
      <c r="L13" s="579"/>
      <c r="M13" s="579"/>
      <c r="N13" s="579"/>
      <c r="O13" s="601">
        <v>0</v>
      </c>
      <c r="P13" s="601">
        <v>0</v>
      </c>
      <c r="Q13" s="601">
        <v>0</v>
      </c>
      <c r="R13" s="601">
        <v>0</v>
      </c>
    </row>
    <row r="14" spans="1:18" ht="19.5" customHeight="1" x14ac:dyDescent="0.25">
      <c r="A14" s="891" t="s">
        <v>355</v>
      </c>
      <c r="B14" s="544" t="s">
        <v>29</v>
      </c>
      <c r="C14" s="542" t="s">
        <v>454</v>
      </c>
      <c r="D14" s="602"/>
      <c r="E14" s="602"/>
      <c r="F14" s="602"/>
      <c r="G14" s="602"/>
      <c r="H14" s="602"/>
      <c r="I14" s="602"/>
      <c r="J14" s="602"/>
      <c r="K14" s="602"/>
      <c r="L14" s="579"/>
      <c r="M14" s="579"/>
      <c r="N14" s="579"/>
      <c r="O14" s="602"/>
      <c r="P14" s="602"/>
      <c r="Q14" s="602"/>
      <c r="R14" s="602"/>
    </row>
    <row r="15" spans="1:18" ht="19.5" customHeight="1" x14ac:dyDescent="0.25">
      <c r="A15" s="891" t="s">
        <v>355</v>
      </c>
      <c r="B15" s="544" t="s">
        <v>451</v>
      </c>
      <c r="C15" s="542" t="s">
        <v>452</v>
      </c>
      <c r="D15" s="593"/>
      <c r="E15" s="593" t="s">
        <v>355</v>
      </c>
      <c r="F15" s="593"/>
      <c r="G15" s="593"/>
      <c r="H15" s="593"/>
      <c r="I15" s="593"/>
      <c r="J15" s="593"/>
      <c r="K15" s="593"/>
      <c r="L15" s="579"/>
      <c r="M15" s="579"/>
      <c r="N15" s="579"/>
      <c r="O15" s="593"/>
      <c r="P15" s="593"/>
      <c r="Q15" s="593"/>
      <c r="R15" s="593"/>
    </row>
    <row r="16" spans="1:18" ht="21.75" customHeight="1" x14ac:dyDescent="0.25">
      <c r="A16" s="891">
        <v>1</v>
      </c>
      <c r="B16" s="544"/>
      <c r="C16" s="543" t="s">
        <v>29</v>
      </c>
      <c r="D16" s="593">
        <v>4</v>
      </c>
      <c r="E16" s="593">
        <v>0</v>
      </c>
      <c r="F16" s="593">
        <f>'[1]раздел 1 недвиж.имущество'!F36+'[1]раздел 1 недвиж.имущество'!F38</f>
        <v>7522.1</v>
      </c>
      <c r="G16" s="593">
        <v>0</v>
      </c>
      <c r="H16" s="67">
        <f>'[1]раздел 3, сведения об орган'!I18</f>
        <v>6870.8890000000001</v>
      </c>
      <c r="I16" s="593">
        <f>'[1]раздел 1 недвиж.имущество'!Q33+'[1]раздел 1 недвиж.имущество'!Q34+'[1]раздел 1 недвиж.имущество'!Q35</f>
        <v>3440.2496999999998</v>
      </c>
      <c r="J16" s="593">
        <v>0</v>
      </c>
      <c r="K16" s="593">
        <f>H16-I16</f>
        <v>3430.6393000000003</v>
      </c>
      <c r="L16" s="579"/>
      <c r="M16" s="579"/>
      <c r="N16" s="579"/>
      <c r="O16" s="67" t="e">
        <f>'[1]раздел 3, сведения об орган'!P18</f>
        <v>#REF!</v>
      </c>
      <c r="P16" s="593" t="e">
        <f>'[1]раздел 1 недвиж.имущество'!X33+'[1]раздел 1 недвиж.имущество'!X34+'[1]раздел 1 недвиж.имущество'!X35</f>
        <v>#REF!</v>
      </c>
      <c r="Q16" s="593">
        <v>0</v>
      </c>
      <c r="R16" s="593" t="e">
        <f>O16-P16</f>
        <v>#REF!</v>
      </c>
    </row>
    <row r="17" spans="1:18" s="595" customFormat="1" ht="47.25" x14ac:dyDescent="0.25">
      <c r="A17" s="891">
        <v>2</v>
      </c>
      <c r="B17" s="544"/>
      <c r="C17" s="543" t="s">
        <v>3631</v>
      </c>
      <c r="D17" s="593" t="s">
        <v>26</v>
      </c>
      <c r="E17" s="593">
        <v>0</v>
      </c>
      <c r="F17" s="190" t="s">
        <v>26</v>
      </c>
      <c r="G17" s="593">
        <v>0</v>
      </c>
      <c r="H17" s="402">
        <f>'[1]раздел 3, сведения об орган'!I19</f>
        <v>0</v>
      </c>
      <c r="I17" s="593">
        <v>0</v>
      </c>
      <c r="J17" s="593">
        <v>0</v>
      </c>
      <c r="K17" s="593">
        <f>H17-I17</f>
        <v>0</v>
      </c>
      <c r="L17" s="579"/>
      <c r="M17" s="579"/>
      <c r="N17" s="579"/>
      <c r="O17" s="402" t="e">
        <f>'[1]раздел 3, сведения об орган'!P19</f>
        <v>#REF!</v>
      </c>
      <c r="P17" s="593">
        <v>0</v>
      </c>
      <c r="Q17" s="593">
        <v>0</v>
      </c>
      <c r="R17" s="593" t="e">
        <f>O17-P17</f>
        <v>#REF!</v>
      </c>
    </row>
    <row r="18" spans="1:18" s="595" customFormat="1" ht="33.75" customHeight="1" x14ac:dyDescent="0.25">
      <c r="A18" s="891">
        <v>3</v>
      </c>
      <c r="B18" s="544" t="s">
        <v>56</v>
      </c>
      <c r="C18" s="543" t="s">
        <v>56</v>
      </c>
      <c r="D18" s="593">
        <v>3</v>
      </c>
      <c r="E18" s="593">
        <v>0</v>
      </c>
      <c r="F18" s="593">
        <f>'[1]раздел 1 недвиж.имущество'!F42+'[1]раздел 1 недвиж.имущество'!F44</f>
        <v>4870.7</v>
      </c>
      <c r="G18" s="593">
        <v>0</v>
      </c>
      <c r="H18" s="67">
        <f>'[1]раздел 3, сведения об орган'!I20</f>
        <v>4534</v>
      </c>
      <c r="I18" s="593">
        <f>'[1]раздел 1 недвиж.имущество'!Q42</f>
        <v>1505.3000000000002</v>
      </c>
      <c r="J18" s="593">
        <v>0</v>
      </c>
      <c r="K18" s="593">
        <f>H18-I18</f>
        <v>3028.7</v>
      </c>
      <c r="L18" s="579"/>
      <c r="M18" s="579"/>
      <c r="N18" s="579"/>
      <c r="O18" s="67" t="e">
        <f>'[1]раздел 3, сведения об орган'!P20</f>
        <v>#REF!</v>
      </c>
      <c r="P18" s="593" t="e">
        <f>'[1]раздел 1 недвиж.имущество'!X42</f>
        <v>#REF!</v>
      </c>
      <c r="Q18" s="593">
        <v>0</v>
      </c>
      <c r="R18" s="593" t="e">
        <f>O18-P18</f>
        <v>#REF!</v>
      </c>
    </row>
    <row r="19" spans="1:18" s="595" customFormat="1" ht="51" customHeight="1" x14ac:dyDescent="0.25">
      <c r="A19" s="891">
        <v>4</v>
      </c>
      <c r="B19" s="544" t="s">
        <v>453</v>
      </c>
      <c r="C19" s="543" t="s">
        <v>23</v>
      </c>
      <c r="D19" s="593">
        <v>15</v>
      </c>
      <c r="E19" s="593">
        <v>0</v>
      </c>
      <c r="F19" s="593">
        <f>'[1]раздел 1 недвиж.имущество'!F24</f>
        <v>707.5999999999998</v>
      </c>
      <c r="G19" s="593">
        <v>0</v>
      </c>
      <c r="H19" s="67">
        <f>'[1]раздел 3, сведения об орган'!I21</f>
        <v>39.409999999999997</v>
      </c>
      <c r="I19" s="593">
        <f>'[1]раздел 1 недвиж.имущество'!Q24</f>
        <v>31</v>
      </c>
      <c r="J19" s="593">
        <v>0</v>
      </c>
      <c r="K19" s="593">
        <f>H19-I19</f>
        <v>8.4099999999999966</v>
      </c>
      <c r="L19" s="579"/>
      <c r="M19" s="579"/>
      <c r="N19" s="579"/>
      <c r="O19" s="67" t="e">
        <f>'[1]раздел 3, сведения об орган'!P21</f>
        <v>#REF!</v>
      </c>
      <c r="P19" s="593" t="e">
        <f>'[1]раздел 1 недвиж.имущество'!X24</f>
        <v>#REF!</v>
      </c>
      <c r="Q19" s="593">
        <v>0</v>
      </c>
      <c r="R19" s="593" t="e">
        <f>O19-P19</f>
        <v>#REF!</v>
      </c>
    </row>
    <row r="20" spans="1:18" s="595" customFormat="1" ht="47.25" customHeight="1" x14ac:dyDescent="0.25">
      <c r="A20" s="891">
        <v>5</v>
      </c>
      <c r="B20" s="544" t="s">
        <v>27</v>
      </c>
      <c r="C20" s="543" t="s">
        <v>27</v>
      </c>
      <c r="D20" s="593">
        <v>0</v>
      </c>
      <c r="E20" s="593">
        <v>0</v>
      </c>
      <c r="F20" s="593">
        <v>0</v>
      </c>
      <c r="G20" s="593">
        <v>0</v>
      </c>
      <c r="H20" s="598">
        <f>I20+K20</f>
        <v>37</v>
      </c>
      <c r="I20" s="593">
        <v>0</v>
      </c>
      <c r="J20" s="593">
        <v>0</v>
      </c>
      <c r="K20" s="593">
        <f>'[1]раздел 3, сведения об орган'!I22</f>
        <v>37</v>
      </c>
      <c r="L20" s="579"/>
      <c r="M20" s="579"/>
      <c r="N20" s="625"/>
      <c r="O20" s="598" t="e">
        <f>P20+R20</f>
        <v>#REF!</v>
      </c>
      <c r="P20" s="593">
        <v>0</v>
      </c>
      <c r="Q20" s="593">
        <v>0</v>
      </c>
      <c r="R20" s="593" t="e">
        <f>'[1]раздел 3, сведения об орган'!P22</f>
        <v>#REF!</v>
      </c>
    </row>
    <row r="21" spans="1:18" s="595" customFormat="1" ht="47.25" customHeight="1" x14ac:dyDescent="0.25">
      <c r="A21" s="891">
        <v>6</v>
      </c>
      <c r="B21" s="544" t="s">
        <v>57</v>
      </c>
      <c r="C21" s="543" t="s">
        <v>57</v>
      </c>
      <c r="D21" s="593">
        <v>1</v>
      </c>
      <c r="E21" s="593">
        <v>0</v>
      </c>
      <c r="F21" s="593">
        <v>0</v>
      </c>
      <c r="G21" s="593">
        <v>0</v>
      </c>
      <c r="H21" s="598">
        <f>'[1]раздел 3, сведения об орган'!I24</f>
        <v>0</v>
      </c>
      <c r="I21" s="593">
        <f>'[2]раздел 1 недвиж.имущество'!Q28</f>
        <v>0</v>
      </c>
      <c r="J21" s="593">
        <v>0</v>
      </c>
      <c r="K21" s="593">
        <f>'[2]раздел 2 подраздел 2.1 движ'!H11</f>
        <v>0</v>
      </c>
      <c r="L21" s="626"/>
      <c r="M21" s="579"/>
      <c r="N21" s="579"/>
      <c r="O21" s="598" t="e">
        <f>'[1]раздел 3, сведения об орган'!P24</f>
        <v>#REF!</v>
      </c>
      <c r="P21" s="593" t="e">
        <f>'[2]раздел 1 недвиж.имущество'!X28</f>
        <v>#REF!</v>
      </c>
      <c r="Q21" s="593">
        <v>0</v>
      </c>
      <c r="R21" s="593" t="e">
        <f>'[2]раздел 2 подраздел 2.1 движ'!O11</f>
        <v>#REF!</v>
      </c>
    </row>
    <row r="22" spans="1:18" ht="18.75" customHeight="1" x14ac:dyDescent="0.25">
      <c r="A22" s="891" t="s">
        <v>355</v>
      </c>
      <c r="B22" s="544" t="s">
        <v>57</v>
      </c>
      <c r="C22" s="542" t="s">
        <v>454</v>
      </c>
      <c r="D22" s="594">
        <f>SUM(D16:D21)</f>
        <v>23</v>
      </c>
      <c r="E22" s="594">
        <f t="shared" ref="E22:K22" si="0">SUM(E16:E21)</f>
        <v>0</v>
      </c>
      <c r="F22" s="594">
        <f t="shared" si="0"/>
        <v>13100.4</v>
      </c>
      <c r="G22" s="594">
        <f t="shared" si="0"/>
        <v>0</v>
      </c>
      <c r="H22" s="594">
        <f>SUM(H16:H21)</f>
        <v>11481.298999999999</v>
      </c>
      <c r="I22" s="594">
        <f t="shared" si="0"/>
        <v>4976.5496999999996</v>
      </c>
      <c r="J22" s="594">
        <f t="shared" si="0"/>
        <v>0</v>
      </c>
      <c r="K22" s="594">
        <f t="shared" si="0"/>
        <v>6504.7492999999995</v>
      </c>
      <c r="L22" s="580"/>
      <c r="M22" s="580"/>
      <c r="N22" s="580"/>
      <c r="O22" s="594" t="e">
        <f>SUM(O16:O21)</f>
        <v>#REF!</v>
      </c>
      <c r="P22" s="594" t="e">
        <f t="shared" ref="P22:R22" si="1">SUM(P16:P21)</f>
        <v>#REF!</v>
      </c>
      <c r="Q22" s="594">
        <f t="shared" si="1"/>
        <v>0</v>
      </c>
      <c r="R22" s="594" t="e">
        <f t="shared" si="1"/>
        <v>#REF!</v>
      </c>
    </row>
    <row r="23" spans="1:18" ht="18.75" customHeight="1" x14ac:dyDescent="0.25">
      <c r="A23" s="891"/>
      <c r="B23" s="544"/>
      <c r="C23" s="542" t="s">
        <v>455</v>
      </c>
      <c r="D23" s="593"/>
      <c r="E23" s="593"/>
      <c r="F23" s="593"/>
      <c r="G23" s="593"/>
      <c r="H23" s="593"/>
      <c r="I23" s="593"/>
      <c r="J23" s="593"/>
      <c r="K23" s="593"/>
      <c r="L23" s="579"/>
      <c r="M23" s="579"/>
      <c r="N23" s="579"/>
      <c r="O23" s="593"/>
      <c r="P23" s="593"/>
      <c r="Q23" s="593"/>
      <c r="R23" s="593"/>
    </row>
    <row r="24" spans="1:18" s="595" customFormat="1" ht="63" x14ac:dyDescent="0.25">
      <c r="A24" s="891">
        <v>1</v>
      </c>
      <c r="B24" s="544"/>
      <c r="C24" s="543" t="s">
        <v>2448</v>
      </c>
      <c r="D24" s="593" t="s">
        <v>26</v>
      </c>
      <c r="E24" s="593">
        <v>0</v>
      </c>
      <c r="F24" s="593">
        <v>0</v>
      </c>
      <c r="G24" s="593">
        <v>0</v>
      </c>
      <c r="H24" s="598">
        <f>'[1]раздел 3, сведения об орган'!I8</f>
        <v>824.4</v>
      </c>
      <c r="I24" s="593">
        <f>H24-K24</f>
        <v>597.4</v>
      </c>
      <c r="J24" s="593">
        <v>0</v>
      </c>
      <c r="K24" s="593">
        <f>'[1]раздел 2 подраздел 2.1 движ'!H97</f>
        <v>227</v>
      </c>
      <c r="L24" s="579"/>
      <c r="M24" s="579"/>
      <c r="N24" s="579"/>
      <c r="O24" s="598" t="e">
        <f>'[1]раздел 3, сведения об орган'!P8</f>
        <v>#REF!</v>
      </c>
      <c r="P24" s="593" t="e">
        <f>O24-R24</f>
        <v>#REF!</v>
      </c>
      <c r="Q24" s="593">
        <v>0</v>
      </c>
      <c r="R24" s="593" t="e">
        <f>'[1]раздел 2 подраздел 2.1 движ'!O97</f>
        <v>#REF!</v>
      </c>
    </row>
    <row r="25" spans="1:18" s="595" customFormat="1" ht="34.5" customHeight="1" x14ac:dyDescent="0.25">
      <c r="A25" s="891">
        <v>2</v>
      </c>
      <c r="B25" s="544"/>
      <c r="C25" s="543" t="s">
        <v>249</v>
      </c>
      <c r="D25" s="593">
        <v>1</v>
      </c>
      <c r="E25" s="593">
        <v>0</v>
      </c>
      <c r="F25" s="593">
        <f>'[1]раздел 1 недвиж.имущество'!F223</f>
        <v>34</v>
      </c>
      <c r="G25" s="593">
        <v>0</v>
      </c>
      <c r="H25" s="598">
        <f>'[1]раздел 3, сведения об орган'!I9</f>
        <v>2388.8000000000002</v>
      </c>
      <c r="I25" s="593">
        <f>H25-K25</f>
        <v>418.40000000000009</v>
      </c>
      <c r="J25" s="593">
        <v>0</v>
      </c>
      <c r="K25" s="593">
        <f>'[1]раздел 2 подраздел 2.1 движ'!H104</f>
        <v>1970.4</v>
      </c>
      <c r="L25" s="579"/>
      <c r="M25" s="579"/>
      <c r="N25" s="579"/>
      <c r="O25" s="598" t="e">
        <f>'[1]раздел 3, сведения об орган'!P9</f>
        <v>#REF!</v>
      </c>
      <c r="P25" s="593" t="e">
        <f>O25-R25</f>
        <v>#REF!</v>
      </c>
      <c r="Q25" s="593">
        <v>0</v>
      </c>
      <c r="R25" s="593" t="e">
        <f>'[1]раздел 2 подраздел 2.1 движ'!O104</f>
        <v>#REF!</v>
      </c>
    </row>
    <row r="26" spans="1:18" s="595" customFormat="1" ht="34.5" customHeight="1" x14ac:dyDescent="0.25">
      <c r="A26" s="891">
        <v>3</v>
      </c>
      <c r="B26" s="544"/>
      <c r="C26" s="543" t="s">
        <v>1794</v>
      </c>
      <c r="D26" s="593">
        <v>3</v>
      </c>
      <c r="E26" s="593">
        <v>0</v>
      </c>
      <c r="F26" s="593">
        <f>'[1]раздел 1 недвиж.имущество'!F227+'[1]раздел 1 недвиж.имущество'!F229</f>
        <v>6810.7</v>
      </c>
      <c r="G26" s="593">
        <v>0</v>
      </c>
      <c r="H26" s="593">
        <f>'[1]раздел 3, сведения об орган'!I58</f>
        <v>42984.4</v>
      </c>
      <c r="I26" s="593">
        <f>'[1]раздел 1 недвиж.имущество'!Q227</f>
        <v>36759.800000000003</v>
      </c>
      <c r="J26" s="593">
        <v>0</v>
      </c>
      <c r="K26" s="593">
        <f>H26-I26</f>
        <v>6224.5999999999985</v>
      </c>
      <c r="L26" s="579"/>
      <c r="M26" s="579"/>
      <c r="N26" s="579"/>
      <c r="O26" s="593" t="e">
        <f>'[1]раздел 3, сведения об орган'!P58</f>
        <v>#REF!</v>
      </c>
      <c r="P26" s="593" t="e">
        <f>'[1]раздел 1 недвиж.имущество'!X227</f>
        <v>#REF!</v>
      </c>
      <c r="Q26" s="593">
        <v>0</v>
      </c>
      <c r="R26" s="593" t="e">
        <f>O26-P26</f>
        <v>#REF!</v>
      </c>
    </row>
    <row r="27" spans="1:18" s="595" customFormat="1" ht="65.25" customHeight="1" x14ac:dyDescent="0.25">
      <c r="A27" s="891">
        <v>4</v>
      </c>
      <c r="B27" s="544"/>
      <c r="C27" s="543" t="s">
        <v>3632</v>
      </c>
      <c r="D27" s="593">
        <v>4</v>
      </c>
      <c r="E27" s="593">
        <v>0</v>
      </c>
      <c r="F27" s="593">
        <f>'[1]раздел 1 недвиж.имущество'!F233+'[1]раздел 1 недвиж.имущество'!F236</f>
        <v>3699.5</v>
      </c>
      <c r="G27" s="593">
        <v>0</v>
      </c>
      <c r="H27" s="593">
        <f>'[1]раздел 3, сведения об орган'!I59</f>
        <v>21369.5</v>
      </c>
      <c r="I27" s="593">
        <f>'[1]раздел 1 недвиж.имущество'!Q233</f>
        <v>17534.099999999999</v>
      </c>
      <c r="J27" s="593">
        <v>0</v>
      </c>
      <c r="K27" s="593">
        <f>H27-I27</f>
        <v>3835.4000000000015</v>
      </c>
      <c r="L27" s="579"/>
      <c r="M27" s="579"/>
      <c r="N27" s="579"/>
      <c r="O27" s="593" t="e">
        <f>'[1]раздел 3, сведения об орган'!P59</f>
        <v>#REF!</v>
      </c>
      <c r="P27" s="593" t="e">
        <f>'[1]раздел 1 недвиж.имущество'!X233</f>
        <v>#REF!</v>
      </c>
      <c r="Q27" s="593">
        <v>0</v>
      </c>
      <c r="R27" s="593" t="e">
        <f>O27-P27</f>
        <v>#REF!</v>
      </c>
    </row>
    <row r="28" spans="1:18" s="595" customFormat="1" ht="50.25" customHeight="1" x14ac:dyDescent="0.25">
      <c r="A28" s="891">
        <v>5</v>
      </c>
      <c r="B28" s="544"/>
      <c r="C28" s="543" t="s">
        <v>33</v>
      </c>
      <c r="D28" s="593">
        <v>3</v>
      </c>
      <c r="E28" s="593">
        <v>0</v>
      </c>
      <c r="F28" s="593">
        <f>'[1]раздел 1 недвиж.имущество'!F240+'[1]раздел 1 недвиж.имущество'!F242</f>
        <v>2943.6</v>
      </c>
      <c r="G28" s="593">
        <v>0</v>
      </c>
      <c r="H28" s="593">
        <f>'[1]раздел 3, сведения об орган'!I60</f>
        <v>2975.6</v>
      </c>
      <c r="I28" s="593">
        <f>'[1]раздел 1 недвиж.имущество'!Q240</f>
        <v>2228.5</v>
      </c>
      <c r="J28" s="593">
        <v>0</v>
      </c>
      <c r="K28" s="593">
        <f>H28-I28</f>
        <v>747.09999999999991</v>
      </c>
      <c r="L28" s="579"/>
      <c r="M28" s="579"/>
      <c r="N28" s="579"/>
      <c r="O28" s="593" t="e">
        <f>'[1]раздел 3, сведения об орган'!P60</f>
        <v>#REF!</v>
      </c>
      <c r="P28" s="593" t="e">
        <f>'[1]раздел 1 недвиж.имущество'!X240</f>
        <v>#REF!</v>
      </c>
      <c r="Q28" s="593">
        <v>0</v>
      </c>
      <c r="R28" s="593" t="e">
        <f>O28-P28</f>
        <v>#REF!</v>
      </c>
    </row>
    <row r="29" spans="1:18" s="595" customFormat="1" ht="66" customHeight="1" x14ac:dyDescent="0.25">
      <c r="A29" s="891">
        <v>6</v>
      </c>
      <c r="B29" s="544"/>
      <c r="C29" s="543" t="s">
        <v>34</v>
      </c>
      <c r="D29" s="593">
        <v>48</v>
      </c>
      <c r="E29" s="593">
        <v>0</v>
      </c>
      <c r="F29" s="593">
        <f>'[1]раздел 1 недвиж.имущество'!F270+'[1]раздел 1 недвиж.имущество'!F293</f>
        <v>69994.990000000005</v>
      </c>
      <c r="G29" s="593">
        <v>0</v>
      </c>
      <c r="H29" s="593">
        <f>'[1]раздел 3, сведения об орган'!I61</f>
        <v>20579.8</v>
      </c>
      <c r="I29" s="593">
        <v>6305.9</v>
      </c>
      <c r="J29" s="593">
        <v>0</v>
      </c>
      <c r="K29" s="593">
        <v>14273.9</v>
      </c>
      <c r="L29" s="579"/>
      <c r="M29" s="579"/>
      <c r="N29" s="579"/>
      <c r="O29" s="593" t="e">
        <f>'[1]раздел 3, сведения об орган'!P61</f>
        <v>#REF!</v>
      </c>
      <c r="P29" s="593">
        <v>6305.9</v>
      </c>
      <c r="Q29" s="593">
        <v>0</v>
      </c>
      <c r="R29" s="593">
        <v>14273.9</v>
      </c>
    </row>
    <row r="30" spans="1:18" s="595" customFormat="1" ht="66" customHeight="1" x14ac:dyDescent="0.25">
      <c r="A30" s="891">
        <v>7</v>
      </c>
      <c r="B30" s="544"/>
      <c r="C30" s="543" t="s">
        <v>35</v>
      </c>
      <c r="D30" s="593">
        <v>3</v>
      </c>
      <c r="E30" s="593">
        <v>0</v>
      </c>
      <c r="F30" s="593">
        <f>'[1]раздел 1 недвиж.имущество'!F303+'[1]раздел 1 недвиж.имущество'!F305</f>
        <v>824.8</v>
      </c>
      <c r="G30" s="593">
        <v>0</v>
      </c>
      <c r="H30" s="593">
        <f>'[1]раздел 3, сведения об орган'!I62</f>
        <v>742</v>
      </c>
      <c r="I30" s="593">
        <f>'[1]раздел 1 недвиж.имущество'!Q303</f>
        <v>0</v>
      </c>
      <c r="J30" s="593">
        <v>0</v>
      </c>
      <c r="K30" s="593">
        <f>H30-I30</f>
        <v>742</v>
      </c>
      <c r="L30" s="579"/>
      <c r="M30" s="579"/>
      <c r="N30" s="579"/>
      <c r="O30" s="593" t="e">
        <f>'[1]раздел 3, сведения об орган'!P62</f>
        <v>#REF!</v>
      </c>
      <c r="P30" s="593" t="e">
        <f>'[1]раздел 1 недвиж.имущество'!X303</f>
        <v>#REF!</v>
      </c>
      <c r="Q30" s="593">
        <v>0</v>
      </c>
      <c r="R30" s="593" t="e">
        <f>O30-P30</f>
        <v>#REF!</v>
      </c>
    </row>
    <row r="31" spans="1:18" s="595" customFormat="1" ht="57" customHeight="1" x14ac:dyDescent="0.25">
      <c r="A31" s="891">
        <v>8</v>
      </c>
      <c r="B31" s="544"/>
      <c r="C31" s="668" t="s">
        <v>2793</v>
      </c>
      <c r="D31" s="593">
        <v>3</v>
      </c>
      <c r="E31" s="593">
        <v>0</v>
      </c>
      <c r="F31" s="593">
        <f>'[1]раздел 1 недвиж.имущество'!F297+'[1]раздел 1 недвиж.имущество'!F299</f>
        <v>729.8</v>
      </c>
      <c r="G31" s="593">
        <v>0</v>
      </c>
      <c r="H31" s="598">
        <f>'[1]раздел 3, сведения об орган'!I63</f>
        <v>599.9</v>
      </c>
      <c r="I31" s="593">
        <v>0</v>
      </c>
      <c r="J31" s="593">
        <v>0</v>
      </c>
      <c r="K31" s="593">
        <f>H31-I31</f>
        <v>599.9</v>
      </c>
      <c r="L31" s="579"/>
      <c r="M31" s="579"/>
      <c r="N31" s="579"/>
      <c r="O31" s="598" t="e">
        <f>'[1]раздел 3, сведения об орган'!P63</f>
        <v>#REF!</v>
      </c>
      <c r="P31" s="593">
        <v>0</v>
      </c>
      <c r="Q31" s="593">
        <v>0</v>
      </c>
      <c r="R31" s="593" t="e">
        <f>O31-P31</f>
        <v>#REF!</v>
      </c>
    </row>
    <row r="32" spans="1:18" s="595" customFormat="1" ht="63" x14ac:dyDescent="0.25">
      <c r="A32" s="891">
        <v>9</v>
      </c>
      <c r="B32" s="544"/>
      <c r="C32" s="668" t="s">
        <v>3884</v>
      </c>
      <c r="D32" s="593">
        <v>1</v>
      </c>
      <c r="E32" s="593">
        <v>0</v>
      </c>
      <c r="F32" s="593">
        <f>'[1]раздел 1 недвиж.имущество'!F46</f>
        <v>476.3</v>
      </c>
      <c r="G32" s="593">
        <v>0</v>
      </c>
      <c r="H32" s="598">
        <f>'[1]раздел 3, сведения об орган'!H54</f>
        <v>6805</v>
      </c>
      <c r="I32" s="593">
        <f>'[1]раздел 1 недвиж.имущество'!Q46</f>
        <v>1274.71</v>
      </c>
      <c r="J32" s="593">
        <v>0</v>
      </c>
      <c r="K32" s="593">
        <f>H32-I32</f>
        <v>5530.29</v>
      </c>
      <c r="L32" s="579"/>
      <c r="M32" s="579"/>
      <c r="N32" s="579"/>
      <c r="O32" s="598" t="e">
        <f>'[1]раздел 3, сведения об орган'!O54</f>
        <v>#REF!</v>
      </c>
      <c r="P32" s="593" t="e">
        <f>'[1]раздел 1 недвиж.имущество'!X46</f>
        <v>#REF!</v>
      </c>
      <c r="Q32" s="593">
        <v>0</v>
      </c>
      <c r="R32" s="593" t="e">
        <f>O32-P32</f>
        <v>#REF!</v>
      </c>
    </row>
    <row r="33" spans="1:18" s="595" customFormat="1" ht="63" x14ac:dyDescent="0.25">
      <c r="A33" s="891">
        <v>10</v>
      </c>
      <c r="B33" s="544"/>
      <c r="C33" s="668" t="s">
        <v>3885</v>
      </c>
      <c r="D33" s="593">
        <v>1</v>
      </c>
      <c r="E33" s="593">
        <v>0</v>
      </c>
      <c r="F33" s="593">
        <f>'[1]раздел 1 недвиж.имущество'!F47</f>
        <v>243.3</v>
      </c>
      <c r="G33" s="593">
        <v>0</v>
      </c>
      <c r="H33" s="598">
        <f>'[1]раздел 3, сведения об орган'!H55</f>
        <v>2454.4</v>
      </c>
      <c r="I33" s="593">
        <f>'[1]раздел 1 недвиж.имущество'!Q47</f>
        <v>651.14700000000005</v>
      </c>
      <c r="J33" s="593">
        <v>0</v>
      </c>
      <c r="K33" s="593">
        <f t="shared" ref="K33:K35" si="2">H33-I33</f>
        <v>1803.2530000000002</v>
      </c>
      <c r="L33" s="579"/>
      <c r="M33" s="579"/>
      <c r="N33" s="579"/>
      <c r="O33" s="598" t="e">
        <f>'[1]раздел 3, сведения об орган'!O55</f>
        <v>#REF!</v>
      </c>
      <c r="P33" s="593" t="e">
        <f>'[1]раздел 1 недвиж.имущество'!X47</f>
        <v>#REF!</v>
      </c>
      <c r="Q33" s="593">
        <v>0</v>
      </c>
      <c r="R33" s="593" t="e">
        <f t="shared" ref="R33:R35" si="3">O33-P33</f>
        <v>#REF!</v>
      </c>
    </row>
    <row r="34" spans="1:18" s="595" customFormat="1" ht="66" customHeight="1" x14ac:dyDescent="0.25">
      <c r="A34" s="891">
        <v>11</v>
      </c>
      <c r="B34" s="544"/>
      <c r="C34" s="668" t="s">
        <v>2959</v>
      </c>
      <c r="D34" s="593">
        <v>0</v>
      </c>
      <c r="E34" s="593">
        <v>0</v>
      </c>
      <c r="F34" s="593">
        <v>0</v>
      </c>
      <c r="G34" s="593">
        <v>0</v>
      </c>
      <c r="H34" s="598">
        <f>'[1]раздел 3, сведения об орган'!I64</f>
        <v>8330</v>
      </c>
      <c r="I34" s="593">
        <v>0</v>
      </c>
      <c r="J34" s="593"/>
      <c r="K34" s="593">
        <f t="shared" si="2"/>
        <v>8330</v>
      </c>
      <c r="L34" s="579"/>
      <c r="M34" s="579"/>
      <c r="N34" s="579"/>
      <c r="O34" s="598" t="e">
        <f>'[1]раздел 3, сведения об орган'!P64</f>
        <v>#REF!</v>
      </c>
      <c r="P34" s="593">
        <v>0</v>
      </c>
      <c r="Q34" s="593"/>
      <c r="R34" s="593" t="e">
        <f t="shared" si="3"/>
        <v>#REF!</v>
      </c>
    </row>
    <row r="35" spans="1:18" s="595" customFormat="1" ht="33" customHeight="1" x14ac:dyDescent="0.25">
      <c r="A35" s="891">
        <v>12</v>
      </c>
      <c r="B35" s="544"/>
      <c r="C35" s="543" t="s">
        <v>103</v>
      </c>
      <c r="D35" s="593">
        <v>0</v>
      </c>
      <c r="E35" s="593">
        <v>0</v>
      </c>
      <c r="F35" s="593">
        <v>0</v>
      </c>
      <c r="G35" s="593">
        <v>0</v>
      </c>
      <c r="H35" s="598">
        <f>'[1]раздел 3, сведения об орган'!I10</f>
        <v>8270.3490000000002</v>
      </c>
      <c r="I35" s="593">
        <v>0</v>
      </c>
      <c r="J35" s="593">
        <v>0</v>
      </c>
      <c r="K35" s="593">
        <f t="shared" si="2"/>
        <v>8270.3490000000002</v>
      </c>
      <c r="L35" s="579"/>
      <c r="M35" s="579"/>
      <c r="N35" s="579"/>
      <c r="O35" s="598" t="e">
        <f>'[1]раздел 3, сведения об орган'!P10</f>
        <v>#REF!</v>
      </c>
      <c r="P35" s="593">
        <v>0</v>
      </c>
      <c r="Q35" s="593">
        <v>0</v>
      </c>
      <c r="R35" s="593" t="e">
        <f t="shared" si="3"/>
        <v>#REF!</v>
      </c>
    </row>
    <row r="36" spans="1:18" s="595" customFormat="1" ht="48" customHeight="1" x14ac:dyDescent="0.25">
      <c r="A36" s="891">
        <v>13</v>
      </c>
      <c r="B36" s="544"/>
      <c r="C36" s="543" t="s">
        <v>899</v>
      </c>
      <c r="D36" s="593">
        <v>5</v>
      </c>
      <c r="E36" s="593">
        <v>0</v>
      </c>
      <c r="F36" s="593">
        <f>'[1]раздел 1 недвиж.имущество'!F322+'[1]раздел 1 недвиж.имущество'!F325</f>
        <v>22931.200000000001</v>
      </c>
      <c r="G36" s="593">
        <v>0</v>
      </c>
      <c r="H36" s="893">
        <f>'[1]раздел 3, сведения об орган'!I12</f>
        <v>110165.77</v>
      </c>
      <c r="I36" s="593">
        <f>'[1]раздел 1 недвиж.имущество'!Q322</f>
        <v>103144.96359999999</v>
      </c>
      <c r="J36" s="593">
        <v>0</v>
      </c>
      <c r="K36" s="593">
        <f>H36-I36</f>
        <v>7020.8064000000159</v>
      </c>
      <c r="L36" s="579"/>
      <c r="M36" s="579"/>
      <c r="N36" s="579"/>
      <c r="O36" s="893" t="e">
        <f>'[1]раздел 3, сведения об орган'!P12</f>
        <v>#REF!</v>
      </c>
      <c r="P36" s="593" t="e">
        <f>'[1]раздел 1 недвиж.имущество'!X322</f>
        <v>#REF!</v>
      </c>
      <c r="Q36" s="593">
        <v>0</v>
      </c>
      <c r="R36" s="593" t="e">
        <f>O36-P36</f>
        <v>#REF!</v>
      </c>
    </row>
    <row r="37" spans="1:18" ht="33.75" customHeight="1" x14ac:dyDescent="0.25">
      <c r="A37" s="891">
        <v>14</v>
      </c>
      <c r="B37" s="544"/>
      <c r="C37" s="543" t="s">
        <v>1973</v>
      </c>
      <c r="D37" s="593">
        <v>1</v>
      </c>
      <c r="E37" s="593">
        <v>0</v>
      </c>
      <c r="F37" s="593">
        <f>'[1]раздел 1 недвиж.имущество'!F330</f>
        <v>77</v>
      </c>
      <c r="G37" s="593">
        <v>0</v>
      </c>
      <c r="H37" s="893">
        <f>'[1]раздел 3, сведения об орган'!I11</f>
        <v>2200.8760000000002</v>
      </c>
      <c r="I37" s="593">
        <f>'[1]раздел 1 недвиж.имущество'!Q330</f>
        <v>75.014189999999985</v>
      </c>
      <c r="J37" s="593">
        <v>0</v>
      </c>
      <c r="K37" s="593">
        <f>H37-I37</f>
        <v>2125.8618100000003</v>
      </c>
      <c r="L37" s="579"/>
      <c r="M37" s="579"/>
      <c r="N37" s="579"/>
      <c r="O37" s="893" t="e">
        <f>'[1]раздел 3, сведения об орган'!P11</f>
        <v>#REF!</v>
      </c>
      <c r="P37" s="593" t="e">
        <f>'[1]раздел 1 недвиж.имущество'!X330</f>
        <v>#REF!</v>
      </c>
      <c r="Q37" s="593">
        <v>0</v>
      </c>
      <c r="R37" s="593" t="e">
        <f>O37-P37</f>
        <v>#REF!</v>
      </c>
    </row>
    <row r="38" spans="1:18" s="595" customFormat="1" ht="18.75" customHeight="1" x14ac:dyDescent="0.25">
      <c r="A38" s="891">
        <v>15</v>
      </c>
      <c r="B38" s="544"/>
      <c r="C38" s="543" t="s">
        <v>1974</v>
      </c>
      <c r="D38" s="593">
        <v>9</v>
      </c>
      <c r="E38" s="593">
        <v>0</v>
      </c>
      <c r="F38" s="593">
        <f>'[1]раздел 1 недвиж.имущество'!F313+'[1]раздел 1 недвиж.имущество'!F317</f>
        <v>25098.799999999999</v>
      </c>
      <c r="G38" s="593">
        <v>0</v>
      </c>
      <c r="H38" s="893">
        <f>'[1]раздел 3, сведения об орган'!I13</f>
        <v>1542.3194100000001</v>
      </c>
      <c r="I38" s="593">
        <f>'[1]раздел 1 недвиж.имущество'!Q313</f>
        <v>1173.9858999999999</v>
      </c>
      <c r="J38" s="593">
        <v>0</v>
      </c>
      <c r="K38" s="593">
        <f>H38-I38</f>
        <v>368.33351000000016</v>
      </c>
      <c r="L38" s="579"/>
      <c r="M38" s="579"/>
      <c r="N38" s="579"/>
      <c r="O38" s="893" t="e">
        <f>'[1]раздел 3, сведения об орган'!P13</f>
        <v>#REF!</v>
      </c>
      <c r="P38" s="593" t="e">
        <f>'[1]раздел 1 недвиж.имущество'!X313</f>
        <v>#REF!</v>
      </c>
      <c r="Q38" s="593">
        <v>0</v>
      </c>
      <c r="R38" s="593" t="e">
        <f>O38-P38</f>
        <v>#REF!</v>
      </c>
    </row>
    <row r="39" spans="1:18" s="597" customFormat="1" ht="18.75" customHeight="1" x14ac:dyDescent="0.25">
      <c r="A39" s="596"/>
      <c r="B39" s="545"/>
      <c r="C39" s="542" t="s">
        <v>6</v>
      </c>
      <c r="D39" s="594">
        <f>SUM(D24:D38)</f>
        <v>82</v>
      </c>
      <c r="E39" s="594">
        <f t="shared" ref="E39:K39" si="4">SUM(E24:E38)</f>
        <v>0</v>
      </c>
      <c r="F39" s="594">
        <f t="shared" si="4"/>
        <v>133863.99000000002</v>
      </c>
      <c r="G39" s="594">
        <f t="shared" si="4"/>
        <v>0</v>
      </c>
      <c r="H39" s="594">
        <f>SUM(H24:H38)</f>
        <v>232233.11440999998</v>
      </c>
      <c r="I39" s="594">
        <f>SUM(I24:I38)</f>
        <v>170163.92069</v>
      </c>
      <c r="J39" s="594">
        <f t="shared" si="4"/>
        <v>0</v>
      </c>
      <c r="K39" s="594">
        <f t="shared" si="4"/>
        <v>62069.193720000017</v>
      </c>
      <c r="L39" s="581"/>
      <c r="M39" s="581"/>
      <c r="N39" s="581"/>
      <c r="O39" s="594" t="e">
        <f>SUM(O24:O38)</f>
        <v>#REF!</v>
      </c>
      <c r="P39" s="594" t="e">
        <f>SUM(P24:P38)</f>
        <v>#REF!</v>
      </c>
      <c r="Q39" s="594">
        <f t="shared" ref="Q39:R39" si="5">SUM(Q24:Q38)</f>
        <v>0</v>
      </c>
      <c r="R39" s="594" t="e">
        <f t="shared" si="5"/>
        <v>#REF!</v>
      </c>
    </row>
    <row r="40" spans="1:18" ht="47.25" x14ac:dyDescent="0.25">
      <c r="A40" s="891" t="s">
        <v>355</v>
      </c>
      <c r="B40" s="544"/>
      <c r="C40" s="542" t="s">
        <v>456</v>
      </c>
      <c r="D40" s="593" t="s">
        <v>355</v>
      </c>
      <c r="E40" s="593"/>
      <c r="F40" s="593"/>
      <c r="G40" s="593"/>
      <c r="H40" s="593"/>
      <c r="I40" s="593"/>
      <c r="J40" s="593"/>
      <c r="K40" s="593"/>
      <c r="L40" s="579"/>
      <c r="M40" s="579"/>
      <c r="N40" s="579"/>
      <c r="O40" s="593"/>
      <c r="P40" s="593"/>
      <c r="Q40" s="593"/>
      <c r="R40" s="593"/>
    </row>
    <row r="41" spans="1:18" ht="94.5" x14ac:dyDescent="0.25">
      <c r="A41" s="891">
        <v>16</v>
      </c>
      <c r="B41" s="544"/>
      <c r="C41" s="668" t="s">
        <v>2261</v>
      </c>
      <c r="D41" s="593">
        <v>3</v>
      </c>
      <c r="E41" s="593">
        <v>0</v>
      </c>
      <c r="F41" s="593">
        <f>'[1]раздел 1 недвиж.имущество'!F52+'[1]раздел 1 недвиж.имущество'!F54</f>
        <v>31230.67</v>
      </c>
      <c r="G41" s="593">
        <v>0</v>
      </c>
      <c r="H41" s="408">
        <f>'[1]раздел 3, сведения об орган'!I27</f>
        <v>5145.7</v>
      </c>
      <c r="I41" s="593">
        <f>'[1]раздел 1 недвиж.имущество'!Q52</f>
        <v>513.80000000000018</v>
      </c>
      <c r="J41" s="593">
        <v>0</v>
      </c>
      <c r="K41" s="593">
        <f>H41-I41</f>
        <v>4631.8999999999996</v>
      </c>
      <c r="L41" s="579"/>
      <c r="M41" s="579"/>
      <c r="N41" s="579"/>
      <c r="O41" s="408" t="e">
        <f>'[1]раздел 3, сведения об орган'!P27</f>
        <v>#REF!</v>
      </c>
      <c r="P41" s="593" t="e">
        <f>'[1]раздел 1 недвиж.имущество'!X52</f>
        <v>#REF!</v>
      </c>
      <c r="Q41" s="593">
        <v>0</v>
      </c>
      <c r="R41" s="593" t="e">
        <f>O41-P41</f>
        <v>#REF!</v>
      </c>
    </row>
    <row r="42" spans="1:18" ht="94.5" x14ac:dyDescent="0.25">
      <c r="A42" s="891">
        <v>17</v>
      </c>
      <c r="B42" s="544"/>
      <c r="C42" s="668" t="s">
        <v>1464</v>
      </c>
      <c r="D42" s="593">
        <v>4</v>
      </c>
      <c r="E42" s="593">
        <v>0</v>
      </c>
      <c r="F42" s="593">
        <f>'[1]раздел 1 недвиж.имущество'!F58+'[1]раздел 1 недвиж.имущество'!F61</f>
        <v>22380.7</v>
      </c>
      <c r="G42" s="593">
        <v>0</v>
      </c>
      <c r="H42" s="408">
        <f>'[1]раздел 3, сведения об орган'!I28</f>
        <v>5789.3</v>
      </c>
      <c r="I42" s="593">
        <f>'[1]раздел 1 недвиж.имущество'!Q58</f>
        <v>163.89999999999998</v>
      </c>
      <c r="J42" s="593">
        <v>0</v>
      </c>
      <c r="K42" s="593">
        <f t="shared" ref="K42:K66" si="6">H42-I42</f>
        <v>5625.4000000000005</v>
      </c>
      <c r="L42" s="579"/>
      <c r="M42" s="579"/>
      <c r="N42" s="579"/>
      <c r="O42" s="408" t="e">
        <f>'[1]раздел 3, сведения об орган'!P28</f>
        <v>#REF!</v>
      </c>
      <c r="P42" s="593" t="e">
        <f>'[1]раздел 1 недвиж.имущество'!X58</f>
        <v>#REF!</v>
      </c>
      <c r="Q42" s="593">
        <v>0</v>
      </c>
      <c r="R42" s="593" t="e">
        <f t="shared" ref="R42:R66" si="7">O42-P42</f>
        <v>#REF!</v>
      </c>
    </row>
    <row r="43" spans="1:18" ht="78.75" x14ac:dyDescent="0.25">
      <c r="A43" s="891">
        <v>18</v>
      </c>
      <c r="B43" s="890"/>
      <c r="C43" s="668" t="s">
        <v>1478</v>
      </c>
      <c r="D43" s="593">
        <v>2</v>
      </c>
      <c r="E43" s="593">
        <v>0</v>
      </c>
      <c r="F43" s="593">
        <f>'[1]раздел 1 недвиж.имущество'!F64+'[1]раздел 1 недвиж.имущество'!F66</f>
        <v>28316.1</v>
      </c>
      <c r="G43" s="593">
        <v>0</v>
      </c>
      <c r="H43" s="408">
        <f>'[1]раздел 3, сведения об орган'!I29</f>
        <v>15590</v>
      </c>
      <c r="I43" s="593">
        <f>'[1]раздел 1 недвиж.имущество'!Q64</f>
        <v>8573.4000000000015</v>
      </c>
      <c r="J43" s="593">
        <v>0</v>
      </c>
      <c r="K43" s="593">
        <f t="shared" si="6"/>
        <v>7016.5999999999985</v>
      </c>
      <c r="L43" s="579"/>
      <c r="M43" s="579"/>
      <c r="N43" s="579"/>
      <c r="O43" s="408" t="e">
        <f>'[1]раздел 3, сведения об орган'!P29</f>
        <v>#REF!</v>
      </c>
      <c r="P43" s="593" t="e">
        <f>'[1]раздел 1 недвиж.имущество'!X64</f>
        <v>#REF!</v>
      </c>
      <c r="Q43" s="593">
        <v>0</v>
      </c>
      <c r="R43" s="593" t="e">
        <f t="shared" si="7"/>
        <v>#REF!</v>
      </c>
    </row>
    <row r="44" spans="1:18" ht="94.5" x14ac:dyDescent="0.25">
      <c r="A44" s="891">
        <v>19</v>
      </c>
      <c r="B44" s="890"/>
      <c r="C44" s="668" t="s">
        <v>2524</v>
      </c>
      <c r="D44" s="593">
        <v>6</v>
      </c>
      <c r="E44" s="593">
        <v>0</v>
      </c>
      <c r="F44" s="593">
        <f>'[1]раздел 1 недвиж.имущество'!F76+'[1]раздел 1 недвиж.имущество'!F80</f>
        <v>33243.9</v>
      </c>
      <c r="G44" s="593">
        <v>0</v>
      </c>
      <c r="H44" s="408">
        <f>'[1]раздел 3, сведения об орган'!I30</f>
        <v>6583.3</v>
      </c>
      <c r="I44" s="593">
        <f>'[1]раздел 1 недвиж.имущество'!Q76</f>
        <v>1090</v>
      </c>
      <c r="J44" s="593">
        <v>0</v>
      </c>
      <c r="K44" s="593">
        <f t="shared" si="6"/>
        <v>5493.3</v>
      </c>
      <c r="L44" s="579"/>
      <c r="M44" s="579"/>
      <c r="N44" s="579"/>
      <c r="O44" s="408" t="e">
        <f>'[1]раздел 3, сведения об орган'!P30</f>
        <v>#REF!</v>
      </c>
      <c r="P44" s="593" t="e">
        <f>'[1]раздел 1 недвиж.имущество'!X76</f>
        <v>#REF!</v>
      </c>
      <c r="Q44" s="593">
        <v>0</v>
      </c>
      <c r="R44" s="593" t="e">
        <f t="shared" si="7"/>
        <v>#REF!</v>
      </c>
    </row>
    <row r="45" spans="1:18" ht="78.75" x14ac:dyDescent="0.25">
      <c r="A45" s="891">
        <v>20</v>
      </c>
      <c r="B45" s="890"/>
      <c r="C45" s="668" t="s">
        <v>1479</v>
      </c>
      <c r="D45" s="593">
        <v>3</v>
      </c>
      <c r="E45" s="593">
        <v>0</v>
      </c>
      <c r="F45" s="593">
        <f>'[1]раздел 1 недвиж.имущество'!F71</f>
        <v>1961.4</v>
      </c>
      <c r="G45" s="593">
        <v>0</v>
      </c>
      <c r="H45" s="408">
        <f>'[1]раздел 3, сведения об орган'!I31</f>
        <v>5701.4</v>
      </c>
      <c r="I45" s="593" t="e">
        <f>'раздел 1 недвиж.имущество'!#REF!</f>
        <v>#REF!</v>
      </c>
      <c r="J45" s="593">
        <v>0</v>
      </c>
      <c r="K45" s="593" t="e">
        <f t="shared" si="6"/>
        <v>#REF!</v>
      </c>
      <c r="L45" s="579"/>
      <c r="M45" s="579"/>
      <c r="N45" s="579"/>
      <c r="O45" s="408" t="e">
        <f>'[1]раздел 3, сведения об орган'!P31</f>
        <v>#REF!</v>
      </c>
      <c r="P45" s="593" t="e">
        <f>'раздел 1 недвиж.имущество'!#REF!</f>
        <v>#REF!</v>
      </c>
      <c r="Q45" s="593">
        <v>0</v>
      </c>
      <c r="R45" s="593" t="e">
        <f t="shared" si="7"/>
        <v>#REF!</v>
      </c>
    </row>
    <row r="46" spans="1:18" ht="78.75" x14ac:dyDescent="0.25">
      <c r="A46" s="891">
        <v>21</v>
      </c>
      <c r="B46" s="890"/>
      <c r="C46" s="668" t="s">
        <v>1465</v>
      </c>
      <c r="D46" s="593">
        <v>3</v>
      </c>
      <c r="E46" s="593">
        <v>0</v>
      </c>
      <c r="F46" s="593">
        <f>'[1]раздел 1 недвиж.имущество'!F83+'[1]раздел 1 недвиж.имущество'!F86</f>
        <v>21065.7</v>
      </c>
      <c r="G46" s="593">
        <v>0</v>
      </c>
      <c r="H46" s="408">
        <f>'[1]раздел 3, сведения об орган'!I32</f>
        <v>5144</v>
      </c>
      <c r="I46" s="593">
        <f>'[1]раздел 1 недвиж.имущество'!Q83</f>
        <v>789.59999999999854</v>
      </c>
      <c r="J46" s="593">
        <v>0</v>
      </c>
      <c r="K46" s="593">
        <f t="shared" si="6"/>
        <v>4354.4000000000015</v>
      </c>
      <c r="L46" s="579"/>
      <c r="M46" s="579"/>
      <c r="N46" s="579"/>
      <c r="O46" s="408" t="e">
        <f>'[1]раздел 3, сведения об орган'!P32</f>
        <v>#REF!</v>
      </c>
      <c r="P46" s="593" t="e">
        <f>'[1]раздел 1 недвиж.имущество'!X83</f>
        <v>#REF!</v>
      </c>
      <c r="Q46" s="593">
        <v>0</v>
      </c>
      <c r="R46" s="593" t="e">
        <f t="shared" si="7"/>
        <v>#REF!</v>
      </c>
    </row>
    <row r="47" spans="1:18" ht="94.5" x14ac:dyDescent="0.25">
      <c r="A47" s="891">
        <v>22</v>
      </c>
      <c r="B47" s="890"/>
      <c r="C47" s="668" t="s">
        <v>2525</v>
      </c>
      <c r="D47" s="593">
        <v>8</v>
      </c>
      <c r="E47" s="593">
        <v>0</v>
      </c>
      <c r="F47" s="593">
        <f>'[1]раздел 1 недвиж.имущество'!F91+'[1]раздел 1 недвиж.имущество'!F97</f>
        <v>28382.560000000001</v>
      </c>
      <c r="G47" s="593">
        <v>0</v>
      </c>
      <c r="H47" s="408">
        <f>'[1]раздел 3, сведения об орган'!I33</f>
        <v>6711.3</v>
      </c>
      <c r="I47" s="593">
        <f>'[1]раздел 1 недвиж.имущество'!Q91</f>
        <v>0</v>
      </c>
      <c r="J47" s="593">
        <v>0</v>
      </c>
      <c r="K47" s="593">
        <f t="shared" si="6"/>
        <v>6711.3</v>
      </c>
      <c r="L47" s="579"/>
      <c r="M47" s="579"/>
      <c r="N47" s="579"/>
      <c r="O47" s="408" t="e">
        <f>'[1]раздел 3, сведения об орган'!P33</f>
        <v>#REF!</v>
      </c>
      <c r="P47" s="593" t="e">
        <f>'[1]раздел 1 недвиж.имущество'!X91</f>
        <v>#REF!</v>
      </c>
      <c r="Q47" s="593">
        <v>0</v>
      </c>
      <c r="R47" s="593" t="e">
        <f t="shared" si="7"/>
        <v>#REF!</v>
      </c>
    </row>
    <row r="48" spans="1:18" ht="94.5" x14ac:dyDescent="0.25">
      <c r="A48" s="891">
        <v>23</v>
      </c>
      <c r="B48" s="890"/>
      <c r="C48" s="668" t="s">
        <v>2526</v>
      </c>
      <c r="D48" s="593">
        <v>3</v>
      </c>
      <c r="E48" s="593">
        <v>0</v>
      </c>
      <c r="F48" s="593">
        <f>'[1]раздел 1 недвиж.имущество'!F104+'[1]раздел 1 недвиж.имущество'!F106</f>
        <v>22901.5</v>
      </c>
      <c r="G48" s="593">
        <v>0</v>
      </c>
      <c r="H48" s="408">
        <f>'[1]раздел 3, сведения об орган'!I34</f>
        <v>33447.599999999999</v>
      </c>
      <c r="I48" s="593">
        <f>'[1]раздел 1 недвиж.имущество'!Q104</f>
        <v>29107.100000000002</v>
      </c>
      <c r="J48" s="593">
        <v>0</v>
      </c>
      <c r="K48" s="593">
        <f t="shared" si="6"/>
        <v>4340.4999999999964</v>
      </c>
      <c r="L48" s="579"/>
      <c r="M48" s="579"/>
      <c r="N48" s="579"/>
      <c r="O48" s="408" t="e">
        <f>'[1]раздел 3, сведения об орган'!P34</f>
        <v>#REF!</v>
      </c>
      <c r="P48" s="593" t="e">
        <f>'[1]раздел 1 недвиж.имущество'!X104</f>
        <v>#REF!</v>
      </c>
      <c r="Q48" s="593">
        <v>0</v>
      </c>
      <c r="R48" s="593" t="e">
        <f t="shared" si="7"/>
        <v>#REF!</v>
      </c>
    </row>
    <row r="49" spans="1:18" ht="94.5" x14ac:dyDescent="0.25">
      <c r="A49" s="891">
        <v>24</v>
      </c>
      <c r="B49" s="890"/>
      <c r="C49" s="668" t="s">
        <v>1466</v>
      </c>
      <c r="D49" s="593">
        <v>4</v>
      </c>
      <c r="E49" s="593">
        <v>0</v>
      </c>
      <c r="F49" s="593">
        <f>'[1]раздел 1 недвиж.имущество'!F119+'[1]раздел 1 недвиж.имущество'!F121</f>
        <v>46165.68</v>
      </c>
      <c r="G49" s="593">
        <v>0</v>
      </c>
      <c r="H49" s="408">
        <f>'[1]раздел 3, сведения об орган'!I35</f>
        <v>23694</v>
      </c>
      <c r="I49" s="593">
        <f>'[1]раздел 1 недвиж.имущество'!Q119</f>
        <v>19165</v>
      </c>
      <c r="J49" s="593">
        <v>0</v>
      </c>
      <c r="K49" s="593">
        <f t="shared" si="6"/>
        <v>4529</v>
      </c>
      <c r="L49" s="579"/>
      <c r="M49" s="579"/>
      <c r="N49" s="579"/>
      <c r="O49" s="408" t="e">
        <f>'[1]раздел 3, сведения об орган'!P35</f>
        <v>#REF!</v>
      </c>
      <c r="P49" s="593" t="e">
        <f>'[1]раздел 1 недвиж.имущество'!X119</f>
        <v>#REF!</v>
      </c>
      <c r="Q49" s="593">
        <v>0</v>
      </c>
      <c r="R49" s="593" t="e">
        <f t="shared" si="7"/>
        <v>#REF!</v>
      </c>
    </row>
    <row r="50" spans="1:18" ht="94.5" x14ac:dyDescent="0.25">
      <c r="A50" s="891">
        <v>25</v>
      </c>
      <c r="B50" s="890"/>
      <c r="C50" s="668" t="s">
        <v>2262</v>
      </c>
      <c r="D50" s="593">
        <v>2</v>
      </c>
      <c r="E50" s="593">
        <v>0</v>
      </c>
      <c r="F50" s="593">
        <f>'[1]раздел 1 недвиж.имущество'!F124+'[1]раздел 1 недвиж.имущество'!F126</f>
        <v>22611.95</v>
      </c>
      <c r="G50" s="593">
        <v>0</v>
      </c>
      <c r="H50" s="408">
        <f>'[1]раздел 3, сведения об орган'!I36</f>
        <v>4050.5</v>
      </c>
      <c r="I50" s="593">
        <f>'[1]раздел 1 недвиж.имущество'!Q124</f>
        <v>284.19999999999709</v>
      </c>
      <c r="J50" s="593">
        <v>0</v>
      </c>
      <c r="K50" s="593">
        <f t="shared" si="6"/>
        <v>3766.3000000000029</v>
      </c>
      <c r="L50" s="579"/>
      <c r="M50" s="579"/>
      <c r="N50" s="579"/>
      <c r="O50" s="408" t="e">
        <f>'[1]раздел 3, сведения об орган'!P36</f>
        <v>#REF!</v>
      </c>
      <c r="P50" s="593" t="e">
        <f>'[1]раздел 1 недвиж.имущество'!X124</f>
        <v>#REF!</v>
      </c>
      <c r="Q50" s="593">
        <v>0</v>
      </c>
      <c r="R50" s="593" t="e">
        <f t="shared" si="7"/>
        <v>#REF!</v>
      </c>
    </row>
    <row r="51" spans="1:18" ht="94.5" x14ac:dyDescent="0.25">
      <c r="A51" s="891">
        <v>26</v>
      </c>
      <c r="B51" s="890"/>
      <c r="C51" s="668" t="s">
        <v>2263</v>
      </c>
      <c r="D51" s="593">
        <v>4</v>
      </c>
      <c r="E51" s="593">
        <v>0</v>
      </c>
      <c r="F51" s="593">
        <f>'[1]раздел 1 недвиж.имущество'!F137+'[1]раздел 1 недвиж.имущество'!F139</f>
        <v>41094.800000000003</v>
      </c>
      <c r="G51" s="593">
        <v>0</v>
      </c>
      <c r="H51" s="408">
        <f>'[1]раздел 3, сведения об орган'!I37</f>
        <v>10228.299999999999</v>
      </c>
      <c r="I51" s="593">
        <f>'[1]раздел 1 недвиж.имущество'!Q137</f>
        <v>6144.4000000000015</v>
      </c>
      <c r="J51" s="593">
        <v>0</v>
      </c>
      <c r="K51" s="593">
        <f t="shared" si="6"/>
        <v>4083.8999999999978</v>
      </c>
      <c r="L51" s="579"/>
      <c r="M51" s="579"/>
      <c r="N51" s="579"/>
      <c r="O51" s="408" t="e">
        <f>'[1]раздел 3, сведения об орган'!P37</f>
        <v>#REF!</v>
      </c>
      <c r="P51" s="593" t="e">
        <f>'[1]раздел 1 недвиж.имущество'!X137</f>
        <v>#REF!</v>
      </c>
      <c r="Q51" s="593">
        <v>0</v>
      </c>
      <c r="R51" s="593" t="e">
        <f t="shared" si="7"/>
        <v>#REF!</v>
      </c>
    </row>
    <row r="52" spans="1:18" ht="94.5" x14ac:dyDescent="0.25">
      <c r="A52" s="891">
        <v>27</v>
      </c>
      <c r="B52" s="890"/>
      <c r="C52" s="668" t="s">
        <v>1467</v>
      </c>
      <c r="D52" s="593">
        <v>2</v>
      </c>
      <c r="E52" s="593">
        <v>0</v>
      </c>
      <c r="F52" s="593">
        <f>'[1]раздел 1 недвиж.имущество'!F112+'[1]раздел 1 недвиж.имущество'!F114</f>
        <v>21371.9</v>
      </c>
      <c r="G52" s="593">
        <v>0</v>
      </c>
      <c r="H52" s="408">
        <f>'[1]раздел 3, сведения об орган'!I38</f>
        <v>28839.5</v>
      </c>
      <c r="I52" s="593">
        <f>'[1]раздел 1 недвиж.имущество'!Q112</f>
        <v>24954.3</v>
      </c>
      <c r="J52" s="593">
        <v>0</v>
      </c>
      <c r="K52" s="593">
        <f t="shared" si="6"/>
        <v>3885.2000000000007</v>
      </c>
      <c r="L52" s="579"/>
      <c r="M52" s="579"/>
      <c r="N52" s="579"/>
      <c r="O52" s="408" t="e">
        <f>'[1]раздел 3, сведения об орган'!P38</f>
        <v>#REF!</v>
      </c>
      <c r="P52" s="593" t="e">
        <f>'[1]раздел 1 недвиж.имущество'!X112</f>
        <v>#REF!</v>
      </c>
      <c r="Q52" s="593">
        <v>0</v>
      </c>
      <c r="R52" s="593" t="e">
        <f t="shared" si="7"/>
        <v>#REF!</v>
      </c>
    </row>
    <row r="53" spans="1:18" ht="94.5" x14ac:dyDescent="0.25">
      <c r="A53" s="891">
        <v>28</v>
      </c>
      <c r="B53" s="890"/>
      <c r="C53" s="668" t="s">
        <v>2264</v>
      </c>
      <c r="D53" s="593">
        <v>3</v>
      </c>
      <c r="E53" s="593">
        <v>0</v>
      </c>
      <c r="F53" s="593">
        <f>'[1]раздел 1 недвиж.имущество'!F130+'[1]раздел 1 недвиж.имущество'!F132</f>
        <v>20577.189999999999</v>
      </c>
      <c r="G53" s="593">
        <v>0</v>
      </c>
      <c r="H53" s="408">
        <f>'[1]раздел 3, сведения об орган'!I39</f>
        <v>2024.6</v>
      </c>
      <c r="I53" s="593">
        <f>'[1]раздел 1 недвиж.имущество'!Q130</f>
        <v>107</v>
      </c>
      <c r="J53" s="593">
        <v>0</v>
      </c>
      <c r="K53" s="593">
        <f t="shared" si="6"/>
        <v>1917.6</v>
      </c>
      <c r="L53" s="579"/>
      <c r="M53" s="579"/>
      <c r="N53" s="579"/>
      <c r="O53" s="408" t="e">
        <f>'[1]раздел 3, сведения об орган'!P39</f>
        <v>#REF!</v>
      </c>
      <c r="P53" s="593" t="e">
        <f>'[1]раздел 1 недвиж.имущество'!X130</f>
        <v>#REF!</v>
      </c>
      <c r="Q53" s="593">
        <v>0</v>
      </c>
      <c r="R53" s="593" t="e">
        <f t="shared" si="7"/>
        <v>#REF!</v>
      </c>
    </row>
    <row r="54" spans="1:18" ht="78.75" x14ac:dyDescent="0.25">
      <c r="A54" s="891">
        <v>29</v>
      </c>
      <c r="B54" s="890"/>
      <c r="C54" s="668" t="s">
        <v>1468</v>
      </c>
      <c r="D54" s="593">
        <v>3</v>
      </c>
      <c r="E54" s="593">
        <v>0</v>
      </c>
      <c r="F54" s="593">
        <f>'[1]раздел 1 недвиж.имущество'!F143+'[1]раздел 1 недвиж.имущество'!F145</f>
        <v>4090</v>
      </c>
      <c r="G54" s="593">
        <v>0</v>
      </c>
      <c r="H54" s="408">
        <f>'[1]раздел 3, сведения об орган'!I40</f>
        <v>874.4</v>
      </c>
      <c r="I54" s="593">
        <f>'[1]раздел 1 недвиж.имущество'!Q143</f>
        <v>273</v>
      </c>
      <c r="J54" s="593">
        <v>0</v>
      </c>
      <c r="K54" s="593">
        <f t="shared" si="6"/>
        <v>601.4</v>
      </c>
      <c r="L54" s="579"/>
      <c r="M54" s="579"/>
      <c r="N54" s="579"/>
      <c r="O54" s="408" t="e">
        <f>'[1]раздел 3, сведения об орган'!P40</f>
        <v>#REF!</v>
      </c>
      <c r="P54" s="593" t="e">
        <f>'[1]раздел 1 недвиж.имущество'!X143</f>
        <v>#REF!</v>
      </c>
      <c r="Q54" s="593">
        <v>0</v>
      </c>
      <c r="R54" s="593" t="e">
        <f t="shared" si="7"/>
        <v>#REF!</v>
      </c>
    </row>
    <row r="55" spans="1:18" ht="94.5" x14ac:dyDescent="0.25">
      <c r="A55" s="891">
        <v>30</v>
      </c>
      <c r="B55" s="890"/>
      <c r="C55" s="668" t="s">
        <v>1469</v>
      </c>
      <c r="D55" s="593">
        <v>5</v>
      </c>
      <c r="E55" s="593">
        <v>0</v>
      </c>
      <c r="F55" s="593">
        <f>'[1]раздел 1 недвиж.имущество'!F151+'[1]раздел 1 недвиж.имущество'!F153</f>
        <v>6941.5</v>
      </c>
      <c r="G55" s="593">
        <v>0</v>
      </c>
      <c r="H55" s="408">
        <f>'[1]раздел 3, сведения об орган'!I41</f>
        <v>3544.2</v>
      </c>
      <c r="I55" s="593">
        <f>'[1]раздел 1 недвиж.имущество'!Q151</f>
        <v>366.90000000000009</v>
      </c>
      <c r="J55" s="593">
        <v>0</v>
      </c>
      <c r="K55" s="593">
        <f t="shared" si="6"/>
        <v>3177.2999999999997</v>
      </c>
      <c r="L55" s="579"/>
      <c r="M55" s="579"/>
      <c r="N55" s="579"/>
      <c r="O55" s="408" t="e">
        <f>'[1]раздел 3, сведения об орган'!P41</f>
        <v>#REF!</v>
      </c>
      <c r="P55" s="593" t="e">
        <f>'[1]раздел 1 недвиж.имущество'!X151</f>
        <v>#REF!</v>
      </c>
      <c r="Q55" s="593">
        <v>0</v>
      </c>
      <c r="R55" s="593" t="e">
        <f t="shared" si="7"/>
        <v>#REF!</v>
      </c>
    </row>
    <row r="56" spans="1:18" ht="94.5" x14ac:dyDescent="0.25">
      <c r="A56" s="891">
        <v>31</v>
      </c>
      <c r="B56" s="890"/>
      <c r="C56" s="668" t="s">
        <v>2620</v>
      </c>
      <c r="D56" s="593">
        <v>5</v>
      </c>
      <c r="E56" s="593">
        <v>0</v>
      </c>
      <c r="F56" s="593">
        <f>'[1]раздел 1 недвиж.имущество'!F158+'[1]раздел 1 недвиж.имущество'!F161</f>
        <v>8607.2999999999993</v>
      </c>
      <c r="G56" s="593">
        <v>0</v>
      </c>
      <c r="H56" s="408">
        <f>'[1]раздел 3, сведения об орган'!I42</f>
        <v>7669.2</v>
      </c>
      <c r="I56" s="593">
        <f>'[1]раздел 1 недвиж.имущество'!Q158</f>
        <v>2053</v>
      </c>
      <c r="J56" s="593">
        <v>0</v>
      </c>
      <c r="K56" s="593">
        <f t="shared" si="6"/>
        <v>5616.2</v>
      </c>
      <c r="L56" s="579"/>
      <c r="M56" s="579"/>
      <c r="N56" s="579"/>
      <c r="O56" s="408" t="e">
        <f>'[1]раздел 3, сведения об орган'!P42</f>
        <v>#REF!</v>
      </c>
      <c r="P56" s="593" t="e">
        <f>'[1]раздел 1 недвиж.имущество'!X158</f>
        <v>#REF!</v>
      </c>
      <c r="Q56" s="593">
        <v>0</v>
      </c>
      <c r="R56" s="593" t="e">
        <f t="shared" si="7"/>
        <v>#REF!</v>
      </c>
    </row>
    <row r="57" spans="1:18" ht="78.75" x14ac:dyDescent="0.25">
      <c r="A57" s="891">
        <v>32</v>
      </c>
      <c r="B57" s="890"/>
      <c r="C57" s="668" t="s">
        <v>2265</v>
      </c>
      <c r="D57" s="593">
        <v>4</v>
      </c>
      <c r="E57" s="593">
        <v>0</v>
      </c>
      <c r="F57" s="593">
        <f>'[1]раздел 1 недвиж.имущество'!F165+'[1]раздел 1 недвиж.имущество'!F168</f>
        <v>9571.9</v>
      </c>
      <c r="G57" s="593">
        <v>0</v>
      </c>
      <c r="H57" s="408">
        <f>'[1]раздел 3, сведения об орган'!I43</f>
        <v>5372.3</v>
      </c>
      <c r="I57" s="593">
        <f>'[1]раздел 1 недвиж.имущество'!Q165</f>
        <v>1962.4000000000003</v>
      </c>
      <c r="J57" s="593">
        <v>0</v>
      </c>
      <c r="K57" s="593">
        <f t="shared" si="6"/>
        <v>3409.8999999999996</v>
      </c>
      <c r="L57" s="579"/>
      <c r="M57" s="579"/>
      <c r="N57" s="579"/>
      <c r="O57" s="408" t="e">
        <f>'[1]раздел 3, сведения об орган'!P43</f>
        <v>#REF!</v>
      </c>
      <c r="P57" s="593" t="e">
        <f>'[1]раздел 1 недвиж.имущество'!X165</f>
        <v>#REF!</v>
      </c>
      <c r="Q57" s="593">
        <v>0</v>
      </c>
      <c r="R57" s="593" t="e">
        <f t="shared" si="7"/>
        <v>#REF!</v>
      </c>
    </row>
    <row r="58" spans="1:18" ht="78.75" x14ac:dyDescent="0.25">
      <c r="A58" s="891">
        <v>33</v>
      </c>
      <c r="B58" s="890"/>
      <c r="C58" s="668" t="s">
        <v>2527</v>
      </c>
      <c r="D58" s="593">
        <v>3</v>
      </c>
      <c r="E58" s="593">
        <v>0</v>
      </c>
      <c r="F58" s="593">
        <f>'[1]раздел 1 недвиж.имущество'!F172+'[1]раздел 1 недвиж.имущество'!F174</f>
        <v>2299.4</v>
      </c>
      <c r="G58" s="593">
        <v>0</v>
      </c>
      <c r="H58" s="408">
        <f>'[1]раздел 3, сведения об орган'!I44</f>
        <v>614.70000000000005</v>
      </c>
      <c r="I58" s="593">
        <f>'[1]раздел 1 недвиж.имущество'!Q172</f>
        <v>255.30000000000004</v>
      </c>
      <c r="J58" s="593">
        <v>0</v>
      </c>
      <c r="K58" s="593">
        <f t="shared" si="6"/>
        <v>359.4</v>
      </c>
      <c r="L58" s="579"/>
      <c r="M58" s="579"/>
      <c r="N58" s="579"/>
      <c r="O58" s="408" t="e">
        <f>'[1]раздел 3, сведения об орган'!P44</f>
        <v>#REF!</v>
      </c>
      <c r="P58" s="593" t="e">
        <f>'[1]раздел 1 недвиж.имущество'!X172</f>
        <v>#REF!</v>
      </c>
      <c r="Q58" s="593">
        <v>0</v>
      </c>
      <c r="R58" s="593" t="e">
        <f t="shared" si="7"/>
        <v>#REF!</v>
      </c>
    </row>
    <row r="59" spans="1:18" ht="78.75" x14ac:dyDescent="0.25">
      <c r="A59" s="907">
        <v>34</v>
      </c>
      <c r="B59" s="890"/>
      <c r="C59" s="668" t="s">
        <v>1470</v>
      </c>
      <c r="D59" s="593">
        <v>4</v>
      </c>
      <c r="E59" s="593">
        <v>0</v>
      </c>
      <c r="F59" s="593">
        <f>'[1]раздел 1 недвиж.имущество'!F178+'[1]раздел 1 недвиж.имущество'!F181</f>
        <v>5100.1000000000004</v>
      </c>
      <c r="G59" s="593">
        <v>0</v>
      </c>
      <c r="H59" s="408">
        <f>'[1]раздел 3, сведения об орган'!I45</f>
        <v>812.4</v>
      </c>
      <c r="I59" s="593">
        <f>'[1]раздел 1 недвиж.имущество'!Q178</f>
        <v>436.74191000000002</v>
      </c>
      <c r="J59" s="593">
        <v>0</v>
      </c>
      <c r="K59" s="593">
        <f t="shared" si="6"/>
        <v>375.65808999999996</v>
      </c>
      <c r="L59" s="579"/>
      <c r="M59" s="579"/>
      <c r="N59" s="579"/>
      <c r="O59" s="408" t="e">
        <f>'[1]раздел 3, сведения об орган'!P45</f>
        <v>#REF!</v>
      </c>
      <c r="P59" s="593" t="e">
        <f>'[1]раздел 1 недвиж.имущество'!X178</f>
        <v>#REF!</v>
      </c>
      <c r="Q59" s="593">
        <v>0</v>
      </c>
      <c r="R59" s="593" t="e">
        <f t="shared" si="7"/>
        <v>#REF!</v>
      </c>
    </row>
    <row r="60" spans="1:18" ht="78.75" x14ac:dyDescent="0.25">
      <c r="A60" s="907">
        <v>35</v>
      </c>
      <c r="B60" s="890"/>
      <c r="C60" s="668" t="s">
        <v>1471</v>
      </c>
      <c r="D60" s="593">
        <v>2</v>
      </c>
      <c r="E60" s="593">
        <v>0</v>
      </c>
      <c r="F60" s="593">
        <f>'[1]раздел 1 недвиж.имущество'!F184+'[1]раздел 1 недвиж.имущество'!F186</f>
        <v>1365.8</v>
      </c>
      <c r="G60" s="593">
        <v>0</v>
      </c>
      <c r="H60" s="408">
        <f>'[1]раздел 3, сведения об орган'!I46</f>
        <v>300.3</v>
      </c>
      <c r="I60" s="593">
        <f>'[1]раздел 1 недвиж.имущество'!Q184</f>
        <v>1.9999999999527063E-3</v>
      </c>
      <c r="J60" s="593">
        <v>0</v>
      </c>
      <c r="K60" s="593">
        <f t="shared" si="6"/>
        <v>300.29800000000006</v>
      </c>
      <c r="L60" s="579"/>
      <c r="M60" s="579"/>
      <c r="N60" s="579"/>
      <c r="O60" s="408" t="e">
        <f>'[1]раздел 3, сведения об орган'!P46</f>
        <v>#REF!</v>
      </c>
      <c r="P60" s="593" t="e">
        <f>'[1]раздел 1 недвиж.имущество'!X184</f>
        <v>#REF!</v>
      </c>
      <c r="Q60" s="593">
        <v>0</v>
      </c>
      <c r="R60" s="593" t="e">
        <f t="shared" si="7"/>
        <v>#REF!</v>
      </c>
    </row>
    <row r="61" spans="1:18" ht="78.75" x14ac:dyDescent="0.25">
      <c r="A61" s="907">
        <v>36</v>
      </c>
      <c r="B61" s="890"/>
      <c r="C61" s="668" t="s">
        <v>1472</v>
      </c>
      <c r="D61" s="593">
        <v>3</v>
      </c>
      <c r="E61" s="593">
        <v>0</v>
      </c>
      <c r="F61" s="593">
        <f>'[1]раздел 1 недвиж.имущество'!F190+'[1]раздел 1 недвиж.имущество'!F192</f>
        <v>4864.8999999999996</v>
      </c>
      <c r="G61" s="593">
        <v>0</v>
      </c>
      <c r="H61" s="408">
        <f>'[1]раздел 3, сведения об орган'!I47</f>
        <v>3640</v>
      </c>
      <c r="I61" s="593">
        <f>'[1]раздел 1 недвиж.имущество'!Q190</f>
        <v>3101.900000000001</v>
      </c>
      <c r="J61" s="593">
        <v>0</v>
      </c>
      <c r="K61" s="593">
        <f t="shared" si="6"/>
        <v>538.099999999999</v>
      </c>
      <c r="L61" s="579"/>
      <c r="M61" s="579"/>
      <c r="N61" s="579"/>
      <c r="O61" s="408" t="e">
        <f>'[1]раздел 3, сведения об орган'!P47</f>
        <v>#REF!</v>
      </c>
      <c r="P61" s="593" t="e">
        <f>'[1]раздел 1 недвиж.имущество'!X190</f>
        <v>#REF!</v>
      </c>
      <c r="Q61" s="593">
        <v>0</v>
      </c>
      <c r="R61" s="593" t="e">
        <f t="shared" si="7"/>
        <v>#REF!</v>
      </c>
    </row>
    <row r="62" spans="1:18" ht="78.75" x14ac:dyDescent="0.25">
      <c r="A62" s="907">
        <v>37</v>
      </c>
      <c r="B62" s="890"/>
      <c r="C62" s="668" t="s">
        <v>1473</v>
      </c>
      <c r="D62" s="593">
        <v>4</v>
      </c>
      <c r="E62" s="593">
        <v>0</v>
      </c>
      <c r="F62" s="593">
        <f>'[1]раздел 1 недвиж.имущество'!F208+'[1]раздел 1 недвиж.имущество'!F210</f>
        <v>5003.5</v>
      </c>
      <c r="G62" s="593">
        <v>0</v>
      </c>
      <c r="H62" s="408">
        <f>'[1]раздел 3, сведения об орган'!I48</f>
        <v>2403.6</v>
      </c>
      <c r="I62" s="593">
        <f>'[1]раздел 1 недвиж.имущество'!Q208</f>
        <v>1488.2000000000003</v>
      </c>
      <c r="J62" s="593">
        <v>0</v>
      </c>
      <c r="K62" s="593">
        <f t="shared" si="6"/>
        <v>915.39999999999964</v>
      </c>
      <c r="L62" s="579"/>
      <c r="M62" s="579"/>
      <c r="N62" s="579"/>
      <c r="O62" s="408" t="e">
        <f>'[1]раздел 3, сведения об орган'!P48</f>
        <v>#REF!</v>
      </c>
      <c r="P62" s="593" t="e">
        <f>'[1]раздел 1 недвиж.имущество'!X208</f>
        <v>#REF!</v>
      </c>
      <c r="Q62" s="593">
        <v>0</v>
      </c>
      <c r="R62" s="593" t="e">
        <f t="shared" si="7"/>
        <v>#REF!</v>
      </c>
    </row>
    <row r="63" spans="1:18" ht="78.75" x14ac:dyDescent="0.25">
      <c r="A63" s="907">
        <v>38</v>
      </c>
      <c r="B63" s="890"/>
      <c r="C63" s="668" t="s">
        <v>1474</v>
      </c>
      <c r="D63" s="593">
        <v>3</v>
      </c>
      <c r="E63" s="593">
        <v>0</v>
      </c>
      <c r="F63" s="593">
        <f>'[1]раздел 1 недвиж.имущество'!F201+'[1]раздел 1 недвиж.имущество'!F203</f>
        <v>1196.7</v>
      </c>
      <c r="G63" s="593">
        <v>0</v>
      </c>
      <c r="H63" s="408">
        <f>'[1]раздел 3, сведения об орган'!I49</f>
        <v>5.9</v>
      </c>
      <c r="I63" s="593">
        <f>'[1]раздел 1 недвиж.имущество'!Q201</f>
        <v>0</v>
      </c>
      <c r="J63" s="593">
        <v>0</v>
      </c>
      <c r="K63" s="593">
        <f t="shared" si="6"/>
        <v>5.9</v>
      </c>
      <c r="L63" s="579"/>
      <c r="M63" s="579"/>
      <c r="N63" s="579"/>
      <c r="O63" s="408" t="e">
        <f>'[1]раздел 3, сведения об орган'!P49</f>
        <v>#REF!</v>
      </c>
      <c r="P63" s="593" t="e">
        <f>'[1]раздел 1 недвиж.имущество'!X201</f>
        <v>#REF!</v>
      </c>
      <c r="Q63" s="593">
        <v>0</v>
      </c>
      <c r="R63" s="593" t="e">
        <f t="shared" si="7"/>
        <v>#REF!</v>
      </c>
    </row>
    <row r="64" spans="1:18" ht="78.75" x14ac:dyDescent="0.25">
      <c r="A64" s="907">
        <v>39</v>
      </c>
      <c r="B64" s="890"/>
      <c r="C64" s="668" t="s">
        <v>1475</v>
      </c>
      <c r="D64" s="593">
        <v>2</v>
      </c>
      <c r="E64" s="593">
        <v>0</v>
      </c>
      <c r="F64" s="593">
        <f>'[1]раздел 1 недвиж.имущество'!F195+'[1]раздел 1 недвиж.имущество'!F197</f>
        <v>2028.45</v>
      </c>
      <c r="G64" s="593">
        <v>0</v>
      </c>
      <c r="H64" s="408">
        <f>'[1]раздел 3, сведения об орган'!I50</f>
        <v>265.60000000000002</v>
      </c>
      <c r="I64" s="593">
        <f>'[1]раздел 1 недвиж.имущество'!Q195</f>
        <v>0</v>
      </c>
      <c r="J64" s="593">
        <v>0</v>
      </c>
      <c r="K64" s="593">
        <f t="shared" si="6"/>
        <v>265.60000000000002</v>
      </c>
      <c r="L64" s="579"/>
      <c r="M64" s="579"/>
      <c r="N64" s="579"/>
      <c r="O64" s="408" t="e">
        <f>'[1]раздел 3, сведения об орган'!P50</f>
        <v>#REF!</v>
      </c>
      <c r="P64" s="593" t="e">
        <f>'[1]раздел 1 недвиж.имущество'!X195</f>
        <v>#REF!</v>
      </c>
      <c r="Q64" s="593">
        <v>0</v>
      </c>
      <c r="R64" s="593" t="e">
        <f t="shared" si="7"/>
        <v>#REF!</v>
      </c>
    </row>
    <row r="65" spans="1:18" ht="78.75" x14ac:dyDescent="0.25">
      <c r="A65" s="907">
        <v>40</v>
      </c>
      <c r="B65" s="890"/>
      <c r="C65" s="668" t="s">
        <v>1476</v>
      </c>
      <c r="D65" s="593">
        <v>0</v>
      </c>
      <c r="E65" s="593">
        <v>0</v>
      </c>
      <c r="F65" s="593">
        <v>0</v>
      </c>
      <c r="G65" s="593">
        <v>0</v>
      </c>
      <c r="H65" s="408">
        <f>'[1]раздел 3, сведения об орган'!I51</f>
        <v>0</v>
      </c>
      <c r="I65" s="593">
        <v>0</v>
      </c>
      <c r="J65" s="593">
        <v>0</v>
      </c>
      <c r="K65" s="593">
        <f t="shared" si="6"/>
        <v>0</v>
      </c>
      <c r="L65" s="579"/>
      <c r="M65" s="579"/>
      <c r="N65" s="579"/>
      <c r="O65" s="408" t="e">
        <f>'[1]раздел 3, сведения об орган'!P51</f>
        <v>#REF!</v>
      </c>
      <c r="P65" s="593">
        <v>0</v>
      </c>
      <c r="Q65" s="593">
        <v>0</v>
      </c>
      <c r="R65" s="593" t="e">
        <f t="shared" si="7"/>
        <v>#REF!</v>
      </c>
    </row>
    <row r="66" spans="1:18" ht="78.75" x14ac:dyDescent="0.25">
      <c r="A66" s="907">
        <v>41</v>
      </c>
      <c r="B66" s="890"/>
      <c r="C66" s="668" t="s">
        <v>1477</v>
      </c>
      <c r="D66" s="593">
        <v>4</v>
      </c>
      <c r="E66" s="593">
        <v>0</v>
      </c>
      <c r="F66" s="593">
        <f>'[1]раздел 1 недвиж.имущество'!F214+'[1]раздел 1 недвиж.имущество'!F217</f>
        <v>12080.6</v>
      </c>
      <c r="G66" s="593">
        <v>0</v>
      </c>
      <c r="H66" s="408">
        <f>'[1]раздел 3, сведения об орган'!I52</f>
        <v>80994.100000000006</v>
      </c>
      <c r="I66" s="593">
        <f>'[1]раздел 1 недвиж.имущество'!Q214</f>
        <v>76253.899999999994</v>
      </c>
      <c r="J66" s="593">
        <v>0</v>
      </c>
      <c r="K66" s="593">
        <f t="shared" si="6"/>
        <v>4740.2000000000116</v>
      </c>
      <c r="L66" s="579"/>
      <c r="M66" s="579"/>
      <c r="N66" s="579"/>
      <c r="O66" s="408" t="e">
        <f>'[1]раздел 3, сведения об орган'!P52</f>
        <v>#REF!</v>
      </c>
      <c r="P66" s="593" t="e">
        <f>'[1]раздел 1 недвиж.имущество'!X214</f>
        <v>#REF!</v>
      </c>
      <c r="Q66" s="593">
        <v>0</v>
      </c>
      <c r="R66" s="593" t="e">
        <f t="shared" si="7"/>
        <v>#REF!</v>
      </c>
    </row>
    <row r="67" spans="1:18" ht="24" customHeight="1" x14ac:dyDescent="0.25">
      <c r="A67" s="891" t="s">
        <v>355</v>
      </c>
      <c r="B67" s="890"/>
      <c r="C67" s="542" t="s">
        <v>6</v>
      </c>
      <c r="D67" s="594">
        <f t="shared" ref="D67:K67" si="8">SUM(D41:D66)</f>
        <v>89</v>
      </c>
      <c r="E67" s="594">
        <f t="shared" si="8"/>
        <v>0</v>
      </c>
      <c r="F67" s="594">
        <f t="shared" si="8"/>
        <v>404454.20000000007</v>
      </c>
      <c r="G67" s="594">
        <f t="shared" si="8"/>
        <v>0</v>
      </c>
      <c r="H67" s="594">
        <f t="shared" si="8"/>
        <v>259446.20000000004</v>
      </c>
      <c r="I67" s="594" t="e">
        <f t="shared" si="8"/>
        <v>#REF!</v>
      </c>
      <c r="J67" s="594">
        <f t="shared" si="8"/>
        <v>0</v>
      </c>
      <c r="K67" s="594" t="e">
        <f t="shared" si="8"/>
        <v>#REF!</v>
      </c>
      <c r="L67" s="579"/>
      <c r="M67" s="579"/>
      <c r="N67" s="579"/>
      <c r="O67" s="594" t="e">
        <f t="shared" ref="O67:R67" si="9">SUM(O41:O66)</f>
        <v>#REF!</v>
      </c>
      <c r="P67" s="594" t="e">
        <f t="shared" si="9"/>
        <v>#REF!</v>
      </c>
      <c r="Q67" s="594">
        <f t="shared" si="9"/>
        <v>0</v>
      </c>
      <c r="R67" s="594" t="e">
        <f t="shared" si="9"/>
        <v>#REF!</v>
      </c>
    </row>
    <row r="68" spans="1:18" ht="73.5" customHeight="1" x14ac:dyDescent="0.25">
      <c r="A68" s="1138"/>
      <c r="B68" s="1138"/>
      <c r="C68" s="542" t="s">
        <v>457</v>
      </c>
      <c r="D68" s="593"/>
      <c r="E68" s="593"/>
      <c r="F68" s="593"/>
      <c r="G68" s="593"/>
      <c r="H68" s="598"/>
      <c r="I68" s="593"/>
      <c r="J68" s="593"/>
      <c r="K68" s="593"/>
      <c r="L68" s="579"/>
      <c r="M68" s="579"/>
      <c r="N68" s="579"/>
      <c r="O68" s="598"/>
      <c r="P68" s="593"/>
      <c r="Q68" s="593"/>
      <c r="R68" s="593"/>
    </row>
    <row r="69" spans="1:18" ht="21" customHeight="1" x14ac:dyDescent="0.25">
      <c r="A69" s="1137">
        <v>1</v>
      </c>
      <c r="B69" s="1141"/>
      <c r="C69" s="543" t="s">
        <v>458</v>
      </c>
      <c r="D69" s="593">
        <f>'подраздел 1.2 жил.фонд'!A59+'подраздел 1.3 спец.фонд'!A61+'подраздел1.4. казна зу (Марина)'!A129+'подраздел 1.4. казна имущ'!A151</f>
        <v>383</v>
      </c>
      <c r="E69" s="593">
        <f>'[1]подраздел 1.2 жил.фонд'!A59+'[1]подраздел 1.3 спец.фонд'!A61+88</f>
        <v>200</v>
      </c>
      <c r="F69" s="593">
        <f>'подраздел 1.2 жил.фонд'!E60+'подраздел 1.3 спец.фонд'!E62+'подраздел1.4. казна зу (Марина)'!E130+'подраздел 1.4. казна имущ'!E152</f>
        <v>2206384.3199999998</v>
      </c>
      <c r="G69" s="593">
        <f>'подраздел 1.2 жил.фонд'!E60+'подраздел 1.3 спец.фонд'!E62+'подраздел 1.4. казна имущ'!E153</f>
        <v>4000.6299999999992</v>
      </c>
      <c r="H69" s="593">
        <f>'[1]подраздел 1.2 жил.фонд'!L60+'[1]подраздел 1.3 спец.фонд'!L62+'[1]подраздел 1.4. казна имущ'!M151+'[1]подраздел 2.4. казна движ!'!G21</f>
        <v>132130.25842376708</v>
      </c>
      <c r="I69" s="593" t="e">
        <f>'подраздел 1.2 жил.фонд'!#REF!+'подраздел 1.3 спец.фонд'!#REF!+'подраздел 1.4. казна имущ'!#REF!</f>
        <v>#REF!</v>
      </c>
      <c r="J69" s="593" t="e">
        <f>'подраздел 1.2 жил.фонд'!#REF!+'подраздел 1.3 спец.фонд'!#REF!+'подраздел 1.4. казна имущ'!#REF!</f>
        <v>#REF!</v>
      </c>
      <c r="K69" s="593">
        <f>'[1]подраздел 2.4. казна движ!'!G21</f>
        <v>4871.8908200000005</v>
      </c>
      <c r="L69" s="579"/>
      <c r="M69" s="579"/>
      <c r="N69" s="579"/>
      <c r="O69" s="593" t="e">
        <f>'[1]подраздел 1.2 жил.фонд'!S60+'[1]подраздел 1.3 спец.фонд'!S62+'[1]подраздел 1.4. казна имущ'!T151+'[1]подраздел 2.4. казна движ!'!N21</f>
        <v>#REF!</v>
      </c>
      <c r="P69" s="593">
        <f>'подраздел 1.2 жил.фонд'!M60+'подраздел 1.3 спец.фонд'!M62+'подраздел 1.4. казна имущ'!M152</f>
        <v>0</v>
      </c>
      <c r="Q69" s="593">
        <f>'подраздел 1.2 жил.фонд'!M60+'подраздел 1.3 спец.фонд'!M62+'подраздел 1.4. казна имущ'!M153</f>
        <v>0</v>
      </c>
      <c r="R69" s="593" t="e">
        <f>'[1]подраздел 2.4. казна движ!'!N21</f>
        <v>#REF!</v>
      </c>
    </row>
    <row r="70" spans="1:18" ht="18.75" customHeight="1" x14ac:dyDescent="0.25">
      <c r="A70" s="1138"/>
      <c r="B70" s="1138"/>
      <c r="C70" s="546" t="s">
        <v>6</v>
      </c>
      <c r="D70" s="594">
        <f t="shared" ref="D70:K70" si="10">D69</f>
        <v>383</v>
      </c>
      <c r="E70" s="594">
        <f t="shared" si="10"/>
        <v>200</v>
      </c>
      <c r="F70" s="594">
        <f t="shared" si="10"/>
        <v>2206384.3199999998</v>
      </c>
      <c r="G70" s="594">
        <f t="shared" si="10"/>
        <v>4000.6299999999992</v>
      </c>
      <c r="H70" s="594">
        <f t="shared" si="10"/>
        <v>132130.25842376708</v>
      </c>
      <c r="I70" s="594" t="e">
        <f t="shared" si="10"/>
        <v>#REF!</v>
      </c>
      <c r="J70" s="594" t="e">
        <f t="shared" si="10"/>
        <v>#REF!</v>
      </c>
      <c r="K70" s="594">
        <f t="shared" si="10"/>
        <v>4871.8908200000005</v>
      </c>
      <c r="L70" s="579"/>
      <c r="M70" s="579"/>
      <c r="N70" s="579"/>
      <c r="O70" s="594" t="e">
        <f t="shared" ref="O70:R70" si="11">O69</f>
        <v>#REF!</v>
      </c>
      <c r="P70" s="594">
        <f t="shared" si="11"/>
        <v>0</v>
      </c>
      <c r="Q70" s="594">
        <f t="shared" si="11"/>
        <v>0</v>
      </c>
      <c r="R70" s="594" t="e">
        <f t="shared" si="11"/>
        <v>#REF!</v>
      </c>
    </row>
    <row r="71" spans="1:18" ht="37.5" customHeight="1" x14ac:dyDescent="0.25">
      <c r="A71" s="1138"/>
      <c r="B71" s="1138"/>
      <c r="C71" s="546" t="s">
        <v>459</v>
      </c>
      <c r="D71" s="594">
        <f t="shared" ref="D71:K71" si="12">D14+D22+D67+D70+D39</f>
        <v>577</v>
      </c>
      <c r="E71" s="594">
        <f t="shared" si="12"/>
        <v>200</v>
      </c>
      <c r="F71" s="594">
        <f t="shared" si="12"/>
        <v>2757802.91</v>
      </c>
      <c r="G71" s="594">
        <f t="shared" si="12"/>
        <v>4000.6299999999992</v>
      </c>
      <c r="H71" s="599">
        <f t="shared" si="12"/>
        <v>635290.87183376704</v>
      </c>
      <c r="I71" s="594" t="e">
        <f t="shared" si="12"/>
        <v>#REF!</v>
      </c>
      <c r="J71" s="594" t="e">
        <f t="shared" si="12"/>
        <v>#REF!</v>
      </c>
      <c r="K71" s="594" t="e">
        <f t="shared" si="12"/>
        <v>#REF!</v>
      </c>
      <c r="L71" s="594">
        <f>L14+L22+L67</f>
        <v>0</v>
      </c>
      <c r="M71" s="594">
        <f>M14+M22+M67</f>
        <v>0</v>
      </c>
      <c r="N71" s="594">
        <f>N14+N22+N67</f>
        <v>0</v>
      </c>
      <c r="O71" s="599" t="e">
        <f t="shared" ref="O71:R71" si="13">O14+O22+O67+O70+O39</f>
        <v>#REF!</v>
      </c>
      <c r="P71" s="594" t="e">
        <f t="shared" si="13"/>
        <v>#REF!</v>
      </c>
      <c r="Q71" s="594">
        <f t="shared" si="13"/>
        <v>0</v>
      </c>
      <c r="R71" s="594" t="e">
        <f t="shared" si="13"/>
        <v>#REF!</v>
      </c>
    </row>
    <row r="72" spans="1:18" x14ac:dyDescent="0.25">
      <c r="A72" s="1142"/>
      <c r="B72" s="1142"/>
      <c r="C72" s="1142"/>
      <c r="D72" s="1142"/>
      <c r="E72" s="1142"/>
      <c r="F72" s="1142"/>
      <c r="G72" s="1142"/>
      <c r="H72" s="1142"/>
      <c r="I72" s="1142"/>
      <c r="J72" s="1142"/>
      <c r="K72" s="1142"/>
      <c r="L72" s="582"/>
      <c r="M72" s="582"/>
      <c r="N72" s="582"/>
      <c r="O72" s="582"/>
    </row>
    <row r="73" spans="1:18" ht="12.75" customHeight="1" x14ac:dyDescent="0.25">
      <c r="A73" s="1130"/>
      <c r="B73" s="1138" t="s">
        <v>460</v>
      </c>
      <c r="C73" s="1138"/>
      <c r="D73" s="1138"/>
      <c r="E73" s="1138"/>
      <c r="F73" s="1138"/>
      <c r="G73" s="1138"/>
      <c r="H73" s="1138"/>
      <c r="I73" s="1142"/>
      <c r="J73" s="1142"/>
      <c r="K73" s="1142"/>
      <c r="L73" s="582"/>
      <c r="M73" s="582"/>
      <c r="N73" s="582"/>
      <c r="P73" s="1142"/>
      <c r="Q73" s="1142"/>
      <c r="R73" s="1142"/>
    </row>
    <row r="74" spans="1:18" ht="22.5" customHeight="1" x14ac:dyDescent="0.25">
      <c r="A74" s="1130"/>
      <c r="B74" s="1138"/>
      <c r="C74" s="1138"/>
      <c r="D74" s="1138"/>
      <c r="E74" s="1138"/>
      <c r="F74" s="1138"/>
      <c r="G74" s="1138"/>
      <c r="H74" s="1138"/>
      <c r="I74" s="1142"/>
      <c r="J74" s="1142"/>
      <c r="K74" s="1142"/>
      <c r="L74" s="582"/>
      <c r="M74" s="582"/>
      <c r="N74" s="582"/>
      <c r="P74" s="1142"/>
      <c r="Q74" s="1142"/>
      <c r="R74" s="1142"/>
    </row>
    <row r="75" spans="1:18" x14ac:dyDescent="0.25">
      <c r="A75" s="891">
        <v>1</v>
      </c>
      <c r="B75" s="1138" t="s">
        <v>26</v>
      </c>
      <c r="C75" s="1138"/>
      <c r="D75" s="1138"/>
      <c r="E75" s="1138"/>
      <c r="F75" s="1138"/>
      <c r="G75" s="1138"/>
      <c r="H75" s="1138"/>
      <c r="I75" s="1142"/>
      <c r="J75" s="1142"/>
      <c r="K75" s="1142"/>
      <c r="L75" s="582"/>
      <c r="M75" s="582"/>
      <c r="N75" s="582"/>
      <c r="P75" s="1142"/>
      <c r="Q75" s="1142"/>
      <c r="R75" s="1142"/>
    </row>
    <row r="76" spans="1:18" ht="35.25" customHeight="1" x14ac:dyDescent="0.25">
      <c r="A76" s="1143" t="s">
        <v>3886</v>
      </c>
      <c r="B76" s="1143"/>
      <c r="C76" s="1143"/>
      <c r="D76" s="1143"/>
      <c r="E76" s="1143"/>
      <c r="F76" s="1143"/>
      <c r="G76" s="1143"/>
      <c r="H76" s="1143"/>
      <c r="I76" s="1143"/>
      <c r="J76" s="1143"/>
      <c r="K76" s="1143"/>
    </row>
    <row r="80" spans="1:18" x14ac:dyDescent="0.25">
      <c r="D80" s="894"/>
      <c r="H80" s="583" t="e">
        <f>'раздел 1 недвиж.имущество'!#REF!</f>
        <v>#REF!</v>
      </c>
      <c r="I80" s="600">
        <f>'подраздел 1.2 жил.фонд'!A59+'подраздел 1.3 спец.фонд'!A61</f>
        <v>112</v>
      </c>
      <c r="J80" s="583">
        <f>'подраздел1.4. казна зу (Марина)'!A129+'подраздел 1.4. казна имущ'!A151</f>
        <v>271</v>
      </c>
      <c r="K80" s="600" t="e">
        <f>H80+I80+J80</f>
        <v>#REF!</v>
      </c>
      <c r="O80" s="583" t="e">
        <f>'раздел 1 недвиж.имущество'!#REF!</f>
        <v>#REF!</v>
      </c>
      <c r="P80" s="600" t="e">
        <f>'подраздел 1.2 жил.фонд'!#REF!+'подраздел 1.3 спец.фонд'!#REF!</f>
        <v>#REF!</v>
      </c>
      <c r="Q80" s="583" t="e">
        <f>'подраздел1.4. казна зу (Марина)'!#REF!+'подраздел 1.4. казна имущ'!#REF!</f>
        <v>#REF!</v>
      </c>
      <c r="R80" s="600" t="e">
        <f>O80+P80+Q80</f>
        <v>#REF!</v>
      </c>
    </row>
    <row r="83" spans="4:15" x14ac:dyDescent="0.25">
      <c r="D83" s="583">
        <f>'подраздел 1.2 жил.фонд'!A59+'подраздел 1.3 спец.фонд'!A61+'подраздел1.4. казна зу (Марина)'!A129+'подраздел 1.4. казна имущ'!A151</f>
        <v>383</v>
      </c>
      <c r="H83" s="583">
        <f>194+385</f>
        <v>579</v>
      </c>
      <c r="O83" s="583">
        <f>194+385</f>
        <v>579</v>
      </c>
    </row>
    <row r="86" spans="4:15" x14ac:dyDescent="0.25">
      <c r="D86" s="583" t="e">
        <f>'раздел 1 недвиж.имущество'!#REF!+'подраздел1.4. казна зу (Марина)'!A129+'подраздел 1.4. казна имущ'!A151+'подраздел 1.2 жил.фонд'!A59+'подраздел 1.3 спец.фонд'!A61</f>
        <v>#REF!</v>
      </c>
      <c r="H86" s="894">
        <f>D67+D39+D22</f>
        <v>194</v>
      </c>
      <c r="O86" s="894" t="e">
        <f>K67+K39+K22</f>
        <v>#REF!</v>
      </c>
    </row>
    <row r="88" spans="4:15" x14ac:dyDescent="0.25">
      <c r="F88" s="894"/>
    </row>
  </sheetData>
  <mergeCells count="42">
    <mergeCell ref="P73:R73"/>
    <mergeCell ref="P74:R74"/>
    <mergeCell ref="P75:R75"/>
    <mergeCell ref="O5:R6"/>
    <mergeCell ref="P7:R7"/>
    <mergeCell ref="O7:O10"/>
    <mergeCell ref="P8:Q8"/>
    <mergeCell ref="R8:R10"/>
    <mergeCell ref="P9:P10"/>
    <mergeCell ref="Q9:Q10"/>
    <mergeCell ref="B75:H75"/>
    <mergeCell ref="I75:K75"/>
    <mergeCell ref="A76:K76"/>
    <mergeCell ref="A71:B71"/>
    <mergeCell ref="A72:K72"/>
    <mergeCell ref="A73:A74"/>
    <mergeCell ref="B73:H74"/>
    <mergeCell ref="I73:K73"/>
    <mergeCell ref="I74:K74"/>
    <mergeCell ref="A70:B70"/>
    <mergeCell ref="I8:J8"/>
    <mergeCell ref="K8:K10"/>
    <mergeCell ref="D9:D10"/>
    <mergeCell ref="E9:E10"/>
    <mergeCell ref="F9:F10"/>
    <mergeCell ref="G9:G10"/>
    <mergeCell ref="I9:I10"/>
    <mergeCell ref="J9:J10"/>
    <mergeCell ref="A11:B11"/>
    <mergeCell ref="A12:B12"/>
    <mergeCell ref="A68:B68"/>
    <mergeCell ref="A69:B69"/>
    <mergeCell ref="A2:N3"/>
    <mergeCell ref="A5:B10"/>
    <mergeCell ref="C5:C10"/>
    <mergeCell ref="D5:G6"/>
    <mergeCell ref="H5:N6"/>
    <mergeCell ref="D7:E8"/>
    <mergeCell ref="F7:G7"/>
    <mergeCell ref="H7:H10"/>
    <mergeCell ref="I7:N7"/>
    <mergeCell ref="F8:G8"/>
  </mergeCells>
  <pageMargins left="0" right="0" top="0" bottom="0" header="0" footer="0"/>
  <pageSetup paperSize="9" scale="61" fitToHeight="0" orientation="portrait" r:id="rId1"/>
  <headerFooter alignWithMargins="0"/>
  <rowBreaks count="1" manualBreakCount="1">
    <brk id="54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48"/>
  <sheetViews>
    <sheetView view="pageBreakPreview" topLeftCell="A3" zoomScale="80" zoomScaleNormal="85" zoomScaleSheetLayoutView="80" workbookViewId="0">
      <selection activeCell="A3" sqref="A3:Q24"/>
    </sheetView>
  </sheetViews>
  <sheetFormatPr defaultRowHeight="12.75" x14ac:dyDescent="0.2"/>
  <cols>
    <col min="1" max="1" width="4.85546875" style="575" customWidth="1"/>
    <col min="2" max="2" width="27.140625" style="575" customWidth="1"/>
    <col min="3" max="4" width="11.42578125" style="575" customWidth="1"/>
    <col min="5" max="5" width="17.42578125" style="575" hidden="1" customWidth="1"/>
    <col min="6" max="6" width="15.5703125" style="575" customWidth="1"/>
    <col min="7" max="7" width="13.28515625" style="575" customWidth="1"/>
    <col min="8" max="8" width="18" style="575" customWidth="1"/>
    <col min="9" max="9" width="14.140625" style="575" customWidth="1"/>
    <col min="10" max="11" width="16" style="575" customWidth="1"/>
    <col min="12" max="13" width="13.28515625" style="575" customWidth="1"/>
    <col min="14" max="15" width="15.28515625" style="575" customWidth="1"/>
    <col min="16" max="17" width="13.28515625" style="575" customWidth="1"/>
    <col min="18" max="256" width="9.140625" style="575"/>
    <col min="257" max="257" width="3" style="575" customWidth="1"/>
    <col min="258" max="258" width="11" style="575" customWidth="1"/>
    <col min="259" max="260" width="3.42578125" style="575" customWidth="1"/>
    <col min="261" max="261" width="3.140625" style="575" customWidth="1"/>
    <col min="262" max="262" width="5.42578125" style="575" customWidth="1"/>
    <col min="263" max="263" width="3" style="575" customWidth="1"/>
    <col min="264" max="264" width="7.140625" style="575" customWidth="1"/>
    <col min="265" max="265" width="6" style="575" customWidth="1"/>
    <col min="266" max="266" width="10.7109375" style="575" customWidth="1"/>
    <col min="267" max="267" width="10.140625" style="575" customWidth="1"/>
    <col min="268" max="268" width="7.85546875" style="575" customWidth="1"/>
    <col min="269" max="269" width="10.42578125" style="575" customWidth="1"/>
    <col min="270" max="270" width="7.7109375" style="575" customWidth="1"/>
    <col min="271" max="271" width="9.140625" style="575" customWidth="1"/>
    <col min="272" max="272" width="11.42578125" style="575" customWidth="1"/>
    <col min="273" max="273" width="11.5703125" style="575" customWidth="1"/>
    <col min="274" max="512" width="9.140625" style="575"/>
    <col min="513" max="513" width="3" style="575" customWidth="1"/>
    <col min="514" max="514" width="11" style="575" customWidth="1"/>
    <col min="515" max="516" width="3.42578125" style="575" customWidth="1"/>
    <col min="517" max="517" width="3.140625" style="575" customWidth="1"/>
    <col min="518" max="518" width="5.42578125" style="575" customWidth="1"/>
    <col min="519" max="519" width="3" style="575" customWidth="1"/>
    <col min="520" max="520" width="7.140625" style="575" customWidth="1"/>
    <col min="521" max="521" width="6" style="575" customWidth="1"/>
    <col min="522" max="522" width="10.7109375" style="575" customWidth="1"/>
    <col min="523" max="523" width="10.140625" style="575" customWidth="1"/>
    <col min="524" max="524" width="7.85546875" style="575" customWidth="1"/>
    <col min="525" max="525" width="10.42578125" style="575" customWidth="1"/>
    <col min="526" max="526" width="7.7109375" style="575" customWidth="1"/>
    <col min="527" max="527" width="9.140625" style="575" customWidth="1"/>
    <col min="528" max="528" width="11.42578125" style="575" customWidth="1"/>
    <col min="529" max="529" width="11.5703125" style="575" customWidth="1"/>
    <col min="530" max="768" width="9.140625" style="575"/>
    <col min="769" max="769" width="3" style="575" customWidth="1"/>
    <col min="770" max="770" width="11" style="575" customWidth="1"/>
    <col min="771" max="772" width="3.42578125" style="575" customWidth="1"/>
    <col min="773" max="773" width="3.140625" style="575" customWidth="1"/>
    <col min="774" max="774" width="5.42578125" style="575" customWidth="1"/>
    <col min="775" max="775" width="3" style="575" customWidth="1"/>
    <col min="776" max="776" width="7.140625" style="575" customWidth="1"/>
    <col min="777" max="777" width="6" style="575" customWidth="1"/>
    <col min="778" max="778" width="10.7109375" style="575" customWidth="1"/>
    <col min="779" max="779" width="10.140625" style="575" customWidth="1"/>
    <col min="780" max="780" width="7.85546875" style="575" customWidth="1"/>
    <col min="781" max="781" width="10.42578125" style="575" customWidth="1"/>
    <col min="782" max="782" width="7.7109375" style="575" customWidth="1"/>
    <col min="783" max="783" width="9.140625" style="575" customWidth="1"/>
    <col min="784" max="784" width="11.42578125" style="575" customWidth="1"/>
    <col min="785" max="785" width="11.5703125" style="575" customWidth="1"/>
    <col min="786" max="1024" width="9.140625" style="575"/>
    <col min="1025" max="1025" width="3" style="575" customWidth="1"/>
    <col min="1026" max="1026" width="11" style="575" customWidth="1"/>
    <col min="1027" max="1028" width="3.42578125" style="575" customWidth="1"/>
    <col min="1029" max="1029" width="3.140625" style="575" customWidth="1"/>
    <col min="1030" max="1030" width="5.42578125" style="575" customWidth="1"/>
    <col min="1031" max="1031" width="3" style="575" customWidth="1"/>
    <col min="1032" max="1032" width="7.140625" style="575" customWidth="1"/>
    <col min="1033" max="1033" width="6" style="575" customWidth="1"/>
    <col min="1034" max="1034" width="10.7109375" style="575" customWidth="1"/>
    <col min="1035" max="1035" width="10.140625" style="575" customWidth="1"/>
    <col min="1036" max="1036" width="7.85546875" style="575" customWidth="1"/>
    <col min="1037" max="1037" width="10.42578125" style="575" customWidth="1"/>
    <col min="1038" max="1038" width="7.7109375" style="575" customWidth="1"/>
    <col min="1039" max="1039" width="9.140625" style="575" customWidth="1"/>
    <col min="1040" max="1040" width="11.42578125" style="575" customWidth="1"/>
    <col min="1041" max="1041" width="11.5703125" style="575" customWidth="1"/>
    <col min="1042" max="1280" width="9.140625" style="575"/>
    <col min="1281" max="1281" width="3" style="575" customWidth="1"/>
    <col min="1282" max="1282" width="11" style="575" customWidth="1"/>
    <col min="1283" max="1284" width="3.42578125" style="575" customWidth="1"/>
    <col min="1285" max="1285" width="3.140625" style="575" customWidth="1"/>
    <col min="1286" max="1286" width="5.42578125" style="575" customWidth="1"/>
    <col min="1287" max="1287" width="3" style="575" customWidth="1"/>
    <col min="1288" max="1288" width="7.140625" style="575" customWidth="1"/>
    <col min="1289" max="1289" width="6" style="575" customWidth="1"/>
    <col min="1290" max="1290" width="10.7109375" style="575" customWidth="1"/>
    <col min="1291" max="1291" width="10.140625" style="575" customWidth="1"/>
    <col min="1292" max="1292" width="7.85546875" style="575" customWidth="1"/>
    <col min="1293" max="1293" width="10.42578125" style="575" customWidth="1"/>
    <col min="1294" max="1294" width="7.7109375" style="575" customWidth="1"/>
    <col min="1295" max="1295" width="9.140625" style="575" customWidth="1"/>
    <col min="1296" max="1296" width="11.42578125" style="575" customWidth="1"/>
    <col min="1297" max="1297" width="11.5703125" style="575" customWidth="1"/>
    <col min="1298" max="1536" width="9.140625" style="575"/>
    <col min="1537" max="1537" width="3" style="575" customWidth="1"/>
    <col min="1538" max="1538" width="11" style="575" customWidth="1"/>
    <col min="1539" max="1540" width="3.42578125" style="575" customWidth="1"/>
    <col min="1541" max="1541" width="3.140625" style="575" customWidth="1"/>
    <col min="1542" max="1542" width="5.42578125" style="575" customWidth="1"/>
    <col min="1543" max="1543" width="3" style="575" customWidth="1"/>
    <col min="1544" max="1544" width="7.140625" style="575" customWidth="1"/>
    <col min="1545" max="1545" width="6" style="575" customWidth="1"/>
    <col min="1546" max="1546" width="10.7109375" style="575" customWidth="1"/>
    <col min="1547" max="1547" width="10.140625" style="575" customWidth="1"/>
    <col min="1548" max="1548" width="7.85546875" style="575" customWidth="1"/>
    <col min="1549" max="1549" width="10.42578125" style="575" customWidth="1"/>
    <col min="1550" max="1550" width="7.7109375" style="575" customWidth="1"/>
    <col min="1551" max="1551" width="9.140625" style="575" customWidth="1"/>
    <col min="1552" max="1552" width="11.42578125" style="575" customWidth="1"/>
    <col min="1553" max="1553" width="11.5703125" style="575" customWidth="1"/>
    <col min="1554" max="1792" width="9.140625" style="575"/>
    <col min="1793" max="1793" width="3" style="575" customWidth="1"/>
    <col min="1794" max="1794" width="11" style="575" customWidth="1"/>
    <col min="1795" max="1796" width="3.42578125" style="575" customWidth="1"/>
    <col min="1797" max="1797" width="3.140625" style="575" customWidth="1"/>
    <col min="1798" max="1798" width="5.42578125" style="575" customWidth="1"/>
    <col min="1799" max="1799" width="3" style="575" customWidth="1"/>
    <col min="1800" max="1800" width="7.140625" style="575" customWidth="1"/>
    <col min="1801" max="1801" width="6" style="575" customWidth="1"/>
    <col min="1802" max="1802" width="10.7109375" style="575" customWidth="1"/>
    <col min="1803" max="1803" width="10.140625" style="575" customWidth="1"/>
    <col min="1804" max="1804" width="7.85546875" style="575" customWidth="1"/>
    <col min="1805" max="1805" width="10.42578125" style="575" customWidth="1"/>
    <col min="1806" max="1806" width="7.7109375" style="575" customWidth="1"/>
    <col min="1807" max="1807" width="9.140625" style="575" customWidth="1"/>
    <col min="1808" max="1808" width="11.42578125" style="575" customWidth="1"/>
    <col min="1809" max="1809" width="11.5703125" style="575" customWidth="1"/>
    <col min="1810" max="2048" width="9.140625" style="575"/>
    <col min="2049" max="2049" width="3" style="575" customWidth="1"/>
    <col min="2050" max="2050" width="11" style="575" customWidth="1"/>
    <col min="2051" max="2052" width="3.42578125" style="575" customWidth="1"/>
    <col min="2053" max="2053" width="3.140625" style="575" customWidth="1"/>
    <col min="2054" max="2054" width="5.42578125" style="575" customWidth="1"/>
    <col min="2055" max="2055" width="3" style="575" customWidth="1"/>
    <col min="2056" max="2056" width="7.140625" style="575" customWidth="1"/>
    <col min="2057" max="2057" width="6" style="575" customWidth="1"/>
    <col min="2058" max="2058" width="10.7109375" style="575" customWidth="1"/>
    <col min="2059" max="2059" width="10.140625" style="575" customWidth="1"/>
    <col min="2060" max="2060" width="7.85546875" style="575" customWidth="1"/>
    <col min="2061" max="2061" width="10.42578125" style="575" customWidth="1"/>
    <col min="2062" max="2062" width="7.7109375" style="575" customWidth="1"/>
    <col min="2063" max="2063" width="9.140625" style="575" customWidth="1"/>
    <col min="2064" max="2064" width="11.42578125" style="575" customWidth="1"/>
    <col min="2065" max="2065" width="11.5703125" style="575" customWidth="1"/>
    <col min="2066" max="2304" width="9.140625" style="575"/>
    <col min="2305" max="2305" width="3" style="575" customWidth="1"/>
    <col min="2306" max="2306" width="11" style="575" customWidth="1"/>
    <col min="2307" max="2308" width="3.42578125" style="575" customWidth="1"/>
    <col min="2309" max="2309" width="3.140625" style="575" customWidth="1"/>
    <col min="2310" max="2310" width="5.42578125" style="575" customWidth="1"/>
    <col min="2311" max="2311" width="3" style="575" customWidth="1"/>
    <col min="2312" max="2312" width="7.140625" style="575" customWidth="1"/>
    <col min="2313" max="2313" width="6" style="575" customWidth="1"/>
    <col min="2314" max="2314" width="10.7109375" style="575" customWidth="1"/>
    <col min="2315" max="2315" width="10.140625" style="575" customWidth="1"/>
    <col min="2316" max="2316" width="7.85546875" style="575" customWidth="1"/>
    <col min="2317" max="2317" width="10.42578125" style="575" customWidth="1"/>
    <col min="2318" max="2318" width="7.7109375" style="575" customWidth="1"/>
    <col min="2319" max="2319" width="9.140625" style="575" customWidth="1"/>
    <col min="2320" max="2320" width="11.42578125" style="575" customWidth="1"/>
    <col min="2321" max="2321" width="11.5703125" style="575" customWidth="1"/>
    <col min="2322" max="2560" width="9.140625" style="575"/>
    <col min="2561" max="2561" width="3" style="575" customWidth="1"/>
    <col min="2562" max="2562" width="11" style="575" customWidth="1"/>
    <col min="2563" max="2564" width="3.42578125" style="575" customWidth="1"/>
    <col min="2565" max="2565" width="3.140625" style="575" customWidth="1"/>
    <col min="2566" max="2566" width="5.42578125" style="575" customWidth="1"/>
    <col min="2567" max="2567" width="3" style="575" customWidth="1"/>
    <col min="2568" max="2568" width="7.140625" style="575" customWidth="1"/>
    <col min="2569" max="2569" width="6" style="575" customWidth="1"/>
    <col min="2570" max="2570" width="10.7109375" style="575" customWidth="1"/>
    <col min="2571" max="2571" width="10.140625" style="575" customWidth="1"/>
    <col min="2572" max="2572" width="7.85546875" style="575" customWidth="1"/>
    <col min="2573" max="2573" width="10.42578125" style="575" customWidth="1"/>
    <col min="2574" max="2574" width="7.7109375" style="575" customWidth="1"/>
    <col min="2575" max="2575" width="9.140625" style="575" customWidth="1"/>
    <col min="2576" max="2576" width="11.42578125" style="575" customWidth="1"/>
    <col min="2577" max="2577" width="11.5703125" style="575" customWidth="1"/>
    <col min="2578" max="2816" width="9.140625" style="575"/>
    <col min="2817" max="2817" width="3" style="575" customWidth="1"/>
    <col min="2818" max="2818" width="11" style="575" customWidth="1"/>
    <col min="2819" max="2820" width="3.42578125" style="575" customWidth="1"/>
    <col min="2821" max="2821" width="3.140625" style="575" customWidth="1"/>
    <col min="2822" max="2822" width="5.42578125" style="575" customWidth="1"/>
    <col min="2823" max="2823" width="3" style="575" customWidth="1"/>
    <col min="2824" max="2824" width="7.140625" style="575" customWidth="1"/>
    <col min="2825" max="2825" width="6" style="575" customWidth="1"/>
    <col min="2826" max="2826" width="10.7109375" style="575" customWidth="1"/>
    <col min="2827" max="2827" width="10.140625" style="575" customWidth="1"/>
    <col min="2828" max="2828" width="7.85546875" style="575" customWidth="1"/>
    <col min="2829" max="2829" width="10.42578125" style="575" customWidth="1"/>
    <col min="2830" max="2830" width="7.7109375" style="575" customWidth="1"/>
    <col min="2831" max="2831" width="9.140625" style="575" customWidth="1"/>
    <col min="2832" max="2832" width="11.42578125" style="575" customWidth="1"/>
    <col min="2833" max="2833" width="11.5703125" style="575" customWidth="1"/>
    <col min="2834" max="3072" width="9.140625" style="575"/>
    <col min="3073" max="3073" width="3" style="575" customWidth="1"/>
    <col min="3074" max="3074" width="11" style="575" customWidth="1"/>
    <col min="3075" max="3076" width="3.42578125" style="575" customWidth="1"/>
    <col min="3077" max="3077" width="3.140625" style="575" customWidth="1"/>
    <col min="3078" max="3078" width="5.42578125" style="575" customWidth="1"/>
    <col min="3079" max="3079" width="3" style="575" customWidth="1"/>
    <col min="3080" max="3080" width="7.140625" style="575" customWidth="1"/>
    <col min="3081" max="3081" width="6" style="575" customWidth="1"/>
    <col min="3082" max="3082" width="10.7109375" style="575" customWidth="1"/>
    <col min="3083" max="3083" width="10.140625" style="575" customWidth="1"/>
    <col min="3084" max="3084" width="7.85546875" style="575" customWidth="1"/>
    <col min="3085" max="3085" width="10.42578125" style="575" customWidth="1"/>
    <col min="3086" max="3086" width="7.7109375" style="575" customWidth="1"/>
    <col min="3087" max="3087" width="9.140625" style="575" customWidth="1"/>
    <col min="3088" max="3088" width="11.42578125" style="575" customWidth="1"/>
    <col min="3089" max="3089" width="11.5703125" style="575" customWidth="1"/>
    <col min="3090" max="3328" width="9.140625" style="575"/>
    <col min="3329" max="3329" width="3" style="575" customWidth="1"/>
    <col min="3330" max="3330" width="11" style="575" customWidth="1"/>
    <col min="3331" max="3332" width="3.42578125" style="575" customWidth="1"/>
    <col min="3333" max="3333" width="3.140625" style="575" customWidth="1"/>
    <col min="3334" max="3334" width="5.42578125" style="575" customWidth="1"/>
    <col min="3335" max="3335" width="3" style="575" customWidth="1"/>
    <col min="3336" max="3336" width="7.140625" style="575" customWidth="1"/>
    <col min="3337" max="3337" width="6" style="575" customWidth="1"/>
    <col min="3338" max="3338" width="10.7109375" style="575" customWidth="1"/>
    <col min="3339" max="3339" width="10.140625" style="575" customWidth="1"/>
    <col min="3340" max="3340" width="7.85546875" style="575" customWidth="1"/>
    <col min="3341" max="3341" width="10.42578125" style="575" customWidth="1"/>
    <col min="3342" max="3342" width="7.7109375" style="575" customWidth="1"/>
    <col min="3343" max="3343" width="9.140625" style="575" customWidth="1"/>
    <col min="3344" max="3344" width="11.42578125" style="575" customWidth="1"/>
    <col min="3345" max="3345" width="11.5703125" style="575" customWidth="1"/>
    <col min="3346" max="3584" width="9.140625" style="575"/>
    <col min="3585" max="3585" width="3" style="575" customWidth="1"/>
    <col min="3586" max="3586" width="11" style="575" customWidth="1"/>
    <col min="3587" max="3588" width="3.42578125" style="575" customWidth="1"/>
    <col min="3589" max="3589" width="3.140625" style="575" customWidth="1"/>
    <col min="3590" max="3590" width="5.42578125" style="575" customWidth="1"/>
    <col min="3591" max="3591" width="3" style="575" customWidth="1"/>
    <col min="3592" max="3592" width="7.140625" style="575" customWidth="1"/>
    <col min="3593" max="3593" width="6" style="575" customWidth="1"/>
    <col min="3594" max="3594" width="10.7109375" style="575" customWidth="1"/>
    <col min="3595" max="3595" width="10.140625" style="575" customWidth="1"/>
    <col min="3596" max="3596" width="7.85546875" style="575" customWidth="1"/>
    <col min="3597" max="3597" width="10.42578125" style="575" customWidth="1"/>
    <col min="3598" max="3598" width="7.7109375" style="575" customWidth="1"/>
    <col min="3599" max="3599" width="9.140625" style="575" customWidth="1"/>
    <col min="3600" max="3600" width="11.42578125" style="575" customWidth="1"/>
    <col min="3601" max="3601" width="11.5703125" style="575" customWidth="1"/>
    <col min="3602" max="3840" width="9.140625" style="575"/>
    <col min="3841" max="3841" width="3" style="575" customWidth="1"/>
    <col min="3842" max="3842" width="11" style="575" customWidth="1"/>
    <col min="3843" max="3844" width="3.42578125" style="575" customWidth="1"/>
    <col min="3845" max="3845" width="3.140625" style="575" customWidth="1"/>
    <col min="3846" max="3846" width="5.42578125" style="575" customWidth="1"/>
    <col min="3847" max="3847" width="3" style="575" customWidth="1"/>
    <col min="3848" max="3848" width="7.140625" style="575" customWidth="1"/>
    <col min="3849" max="3849" width="6" style="575" customWidth="1"/>
    <col min="3850" max="3850" width="10.7109375" style="575" customWidth="1"/>
    <col min="3851" max="3851" width="10.140625" style="575" customWidth="1"/>
    <col min="3852" max="3852" width="7.85546875" style="575" customWidth="1"/>
    <col min="3853" max="3853" width="10.42578125" style="575" customWidth="1"/>
    <col min="3854" max="3854" width="7.7109375" style="575" customWidth="1"/>
    <col min="3855" max="3855" width="9.140625" style="575" customWidth="1"/>
    <col min="3856" max="3856" width="11.42578125" style="575" customWidth="1"/>
    <col min="3857" max="3857" width="11.5703125" style="575" customWidth="1"/>
    <col min="3858" max="4096" width="9.140625" style="575"/>
    <col min="4097" max="4097" width="3" style="575" customWidth="1"/>
    <col min="4098" max="4098" width="11" style="575" customWidth="1"/>
    <col min="4099" max="4100" width="3.42578125" style="575" customWidth="1"/>
    <col min="4101" max="4101" width="3.140625" style="575" customWidth="1"/>
    <col min="4102" max="4102" width="5.42578125" style="575" customWidth="1"/>
    <col min="4103" max="4103" width="3" style="575" customWidth="1"/>
    <col min="4104" max="4104" width="7.140625" style="575" customWidth="1"/>
    <col min="4105" max="4105" width="6" style="575" customWidth="1"/>
    <col min="4106" max="4106" width="10.7109375" style="575" customWidth="1"/>
    <col min="4107" max="4107" width="10.140625" style="575" customWidth="1"/>
    <col min="4108" max="4108" width="7.85546875" style="575" customWidth="1"/>
    <col min="4109" max="4109" width="10.42578125" style="575" customWidth="1"/>
    <col min="4110" max="4110" width="7.7109375" style="575" customWidth="1"/>
    <col min="4111" max="4111" width="9.140625" style="575" customWidth="1"/>
    <col min="4112" max="4112" width="11.42578125" style="575" customWidth="1"/>
    <col min="4113" max="4113" width="11.5703125" style="575" customWidth="1"/>
    <col min="4114" max="4352" width="9.140625" style="575"/>
    <col min="4353" max="4353" width="3" style="575" customWidth="1"/>
    <col min="4354" max="4354" width="11" style="575" customWidth="1"/>
    <col min="4355" max="4356" width="3.42578125" style="575" customWidth="1"/>
    <col min="4357" max="4357" width="3.140625" style="575" customWidth="1"/>
    <col min="4358" max="4358" width="5.42578125" style="575" customWidth="1"/>
    <col min="4359" max="4359" width="3" style="575" customWidth="1"/>
    <col min="4360" max="4360" width="7.140625" style="575" customWidth="1"/>
    <col min="4361" max="4361" width="6" style="575" customWidth="1"/>
    <col min="4362" max="4362" width="10.7109375" style="575" customWidth="1"/>
    <col min="4363" max="4363" width="10.140625" style="575" customWidth="1"/>
    <col min="4364" max="4364" width="7.85546875" style="575" customWidth="1"/>
    <col min="4365" max="4365" width="10.42578125" style="575" customWidth="1"/>
    <col min="4366" max="4366" width="7.7109375" style="575" customWidth="1"/>
    <col min="4367" max="4367" width="9.140625" style="575" customWidth="1"/>
    <col min="4368" max="4368" width="11.42578125" style="575" customWidth="1"/>
    <col min="4369" max="4369" width="11.5703125" style="575" customWidth="1"/>
    <col min="4370" max="4608" width="9.140625" style="575"/>
    <col min="4609" max="4609" width="3" style="575" customWidth="1"/>
    <col min="4610" max="4610" width="11" style="575" customWidth="1"/>
    <col min="4611" max="4612" width="3.42578125" style="575" customWidth="1"/>
    <col min="4613" max="4613" width="3.140625" style="575" customWidth="1"/>
    <col min="4614" max="4614" width="5.42578125" style="575" customWidth="1"/>
    <col min="4615" max="4615" width="3" style="575" customWidth="1"/>
    <col min="4616" max="4616" width="7.140625" style="575" customWidth="1"/>
    <col min="4617" max="4617" width="6" style="575" customWidth="1"/>
    <col min="4618" max="4618" width="10.7109375" style="575" customWidth="1"/>
    <col min="4619" max="4619" width="10.140625" style="575" customWidth="1"/>
    <col min="4620" max="4620" width="7.85546875" style="575" customWidth="1"/>
    <col min="4621" max="4621" width="10.42578125" style="575" customWidth="1"/>
    <col min="4622" max="4622" width="7.7109375" style="575" customWidth="1"/>
    <col min="4623" max="4623" width="9.140625" style="575" customWidth="1"/>
    <col min="4624" max="4624" width="11.42578125" style="575" customWidth="1"/>
    <col min="4625" max="4625" width="11.5703125" style="575" customWidth="1"/>
    <col min="4626" max="4864" width="9.140625" style="575"/>
    <col min="4865" max="4865" width="3" style="575" customWidth="1"/>
    <col min="4866" max="4866" width="11" style="575" customWidth="1"/>
    <col min="4867" max="4868" width="3.42578125" style="575" customWidth="1"/>
    <col min="4869" max="4869" width="3.140625" style="575" customWidth="1"/>
    <col min="4870" max="4870" width="5.42578125" style="575" customWidth="1"/>
    <col min="4871" max="4871" width="3" style="575" customWidth="1"/>
    <col min="4872" max="4872" width="7.140625" style="575" customWidth="1"/>
    <col min="4873" max="4873" width="6" style="575" customWidth="1"/>
    <col min="4874" max="4874" width="10.7109375" style="575" customWidth="1"/>
    <col min="4875" max="4875" width="10.140625" style="575" customWidth="1"/>
    <col min="4876" max="4876" width="7.85546875" style="575" customWidth="1"/>
    <col min="4877" max="4877" width="10.42578125" style="575" customWidth="1"/>
    <col min="4878" max="4878" width="7.7109375" style="575" customWidth="1"/>
    <col min="4879" max="4879" width="9.140625" style="575" customWidth="1"/>
    <col min="4880" max="4880" width="11.42578125" style="575" customWidth="1"/>
    <col min="4881" max="4881" width="11.5703125" style="575" customWidth="1"/>
    <col min="4882" max="5120" width="9.140625" style="575"/>
    <col min="5121" max="5121" width="3" style="575" customWidth="1"/>
    <col min="5122" max="5122" width="11" style="575" customWidth="1"/>
    <col min="5123" max="5124" width="3.42578125" style="575" customWidth="1"/>
    <col min="5125" max="5125" width="3.140625" style="575" customWidth="1"/>
    <col min="5126" max="5126" width="5.42578125" style="575" customWidth="1"/>
    <col min="5127" max="5127" width="3" style="575" customWidth="1"/>
    <col min="5128" max="5128" width="7.140625" style="575" customWidth="1"/>
    <col min="5129" max="5129" width="6" style="575" customWidth="1"/>
    <col min="5130" max="5130" width="10.7109375" style="575" customWidth="1"/>
    <col min="5131" max="5131" width="10.140625" style="575" customWidth="1"/>
    <col min="5132" max="5132" width="7.85546875" style="575" customWidth="1"/>
    <col min="5133" max="5133" width="10.42578125" style="575" customWidth="1"/>
    <col min="5134" max="5134" width="7.7109375" style="575" customWidth="1"/>
    <col min="5135" max="5135" width="9.140625" style="575" customWidth="1"/>
    <col min="5136" max="5136" width="11.42578125" style="575" customWidth="1"/>
    <col min="5137" max="5137" width="11.5703125" style="575" customWidth="1"/>
    <col min="5138" max="5376" width="9.140625" style="575"/>
    <col min="5377" max="5377" width="3" style="575" customWidth="1"/>
    <col min="5378" max="5378" width="11" style="575" customWidth="1"/>
    <col min="5379" max="5380" width="3.42578125" style="575" customWidth="1"/>
    <col min="5381" max="5381" width="3.140625" style="575" customWidth="1"/>
    <col min="5382" max="5382" width="5.42578125" style="575" customWidth="1"/>
    <col min="5383" max="5383" width="3" style="575" customWidth="1"/>
    <col min="5384" max="5384" width="7.140625" style="575" customWidth="1"/>
    <col min="5385" max="5385" width="6" style="575" customWidth="1"/>
    <col min="5386" max="5386" width="10.7109375" style="575" customWidth="1"/>
    <col min="5387" max="5387" width="10.140625" style="575" customWidth="1"/>
    <col min="5388" max="5388" width="7.85546875" style="575" customWidth="1"/>
    <col min="5389" max="5389" width="10.42578125" style="575" customWidth="1"/>
    <col min="5390" max="5390" width="7.7109375" style="575" customWidth="1"/>
    <col min="5391" max="5391" width="9.140625" style="575" customWidth="1"/>
    <col min="5392" max="5392" width="11.42578125" style="575" customWidth="1"/>
    <col min="5393" max="5393" width="11.5703125" style="575" customWidth="1"/>
    <col min="5394" max="5632" width="9.140625" style="575"/>
    <col min="5633" max="5633" width="3" style="575" customWidth="1"/>
    <col min="5634" max="5634" width="11" style="575" customWidth="1"/>
    <col min="5635" max="5636" width="3.42578125" style="575" customWidth="1"/>
    <col min="5637" max="5637" width="3.140625" style="575" customWidth="1"/>
    <col min="5638" max="5638" width="5.42578125" style="575" customWidth="1"/>
    <col min="5639" max="5639" width="3" style="575" customWidth="1"/>
    <col min="5640" max="5640" width="7.140625" style="575" customWidth="1"/>
    <col min="5641" max="5641" width="6" style="575" customWidth="1"/>
    <col min="5642" max="5642" width="10.7109375" style="575" customWidth="1"/>
    <col min="5643" max="5643" width="10.140625" style="575" customWidth="1"/>
    <col min="5644" max="5644" width="7.85546875" style="575" customWidth="1"/>
    <col min="5645" max="5645" width="10.42578125" style="575" customWidth="1"/>
    <col min="5646" max="5646" width="7.7109375" style="575" customWidth="1"/>
    <col min="5647" max="5647" width="9.140625" style="575" customWidth="1"/>
    <col min="5648" max="5648" width="11.42578125" style="575" customWidth="1"/>
    <col min="5649" max="5649" width="11.5703125" style="575" customWidth="1"/>
    <col min="5650" max="5888" width="9.140625" style="575"/>
    <col min="5889" max="5889" width="3" style="575" customWidth="1"/>
    <col min="5890" max="5890" width="11" style="575" customWidth="1"/>
    <col min="5891" max="5892" width="3.42578125" style="575" customWidth="1"/>
    <col min="5893" max="5893" width="3.140625" style="575" customWidth="1"/>
    <col min="5894" max="5894" width="5.42578125" style="575" customWidth="1"/>
    <col min="5895" max="5895" width="3" style="575" customWidth="1"/>
    <col min="5896" max="5896" width="7.140625" style="575" customWidth="1"/>
    <col min="5897" max="5897" width="6" style="575" customWidth="1"/>
    <col min="5898" max="5898" width="10.7109375" style="575" customWidth="1"/>
    <col min="5899" max="5899" width="10.140625" style="575" customWidth="1"/>
    <col min="5900" max="5900" width="7.85546875" style="575" customWidth="1"/>
    <col min="5901" max="5901" width="10.42578125" style="575" customWidth="1"/>
    <col min="5902" max="5902" width="7.7109375" style="575" customWidth="1"/>
    <col min="5903" max="5903" width="9.140625" style="575" customWidth="1"/>
    <col min="5904" max="5904" width="11.42578125" style="575" customWidth="1"/>
    <col min="5905" max="5905" width="11.5703125" style="575" customWidth="1"/>
    <col min="5906" max="6144" width="9.140625" style="575"/>
    <col min="6145" max="6145" width="3" style="575" customWidth="1"/>
    <col min="6146" max="6146" width="11" style="575" customWidth="1"/>
    <col min="6147" max="6148" width="3.42578125" style="575" customWidth="1"/>
    <col min="6149" max="6149" width="3.140625" style="575" customWidth="1"/>
    <col min="6150" max="6150" width="5.42578125" style="575" customWidth="1"/>
    <col min="6151" max="6151" width="3" style="575" customWidth="1"/>
    <col min="6152" max="6152" width="7.140625" style="575" customWidth="1"/>
    <col min="6153" max="6153" width="6" style="575" customWidth="1"/>
    <col min="6154" max="6154" width="10.7109375" style="575" customWidth="1"/>
    <col min="6155" max="6155" width="10.140625" style="575" customWidth="1"/>
    <col min="6156" max="6156" width="7.85546875" style="575" customWidth="1"/>
    <col min="6157" max="6157" width="10.42578125" style="575" customWidth="1"/>
    <col min="6158" max="6158" width="7.7109375" style="575" customWidth="1"/>
    <col min="6159" max="6159" width="9.140625" style="575" customWidth="1"/>
    <col min="6160" max="6160" width="11.42578125" style="575" customWidth="1"/>
    <col min="6161" max="6161" width="11.5703125" style="575" customWidth="1"/>
    <col min="6162" max="6400" width="9.140625" style="575"/>
    <col min="6401" max="6401" width="3" style="575" customWidth="1"/>
    <col min="6402" max="6402" width="11" style="575" customWidth="1"/>
    <col min="6403" max="6404" width="3.42578125" style="575" customWidth="1"/>
    <col min="6405" max="6405" width="3.140625" style="575" customWidth="1"/>
    <col min="6406" max="6406" width="5.42578125" style="575" customWidth="1"/>
    <col min="6407" max="6407" width="3" style="575" customWidth="1"/>
    <col min="6408" max="6408" width="7.140625" style="575" customWidth="1"/>
    <col min="6409" max="6409" width="6" style="575" customWidth="1"/>
    <col min="6410" max="6410" width="10.7109375" style="575" customWidth="1"/>
    <col min="6411" max="6411" width="10.140625" style="575" customWidth="1"/>
    <col min="6412" max="6412" width="7.85546875" style="575" customWidth="1"/>
    <col min="6413" max="6413" width="10.42578125" style="575" customWidth="1"/>
    <col min="6414" max="6414" width="7.7109375" style="575" customWidth="1"/>
    <col min="6415" max="6415" width="9.140625" style="575" customWidth="1"/>
    <col min="6416" max="6416" width="11.42578125" style="575" customWidth="1"/>
    <col min="6417" max="6417" width="11.5703125" style="575" customWidth="1"/>
    <col min="6418" max="6656" width="9.140625" style="575"/>
    <col min="6657" max="6657" width="3" style="575" customWidth="1"/>
    <col min="6658" max="6658" width="11" style="575" customWidth="1"/>
    <col min="6659" max="6660" width="3.42578125" style="575" customWidth="1"/>
    <col min="6661" max="6661" width="3.140625" style="575" customWidth="1"/>
    <col min="6662" max="6662" width="5.42578125" style="575" customWidth="1"/>
    <col min="6663" max="6663" width="3" style="575" customWidth="1"/>
    <col min="6664" max="6664" width="7.140625" style="575" customWidth="1"/>
    <col min="6665" max="6665" width="6" style="575" customWidth="1"/>
    <col min="6666" max="6666" width="10.7109375" style="575" customWidth="1"/>
    <col min="6667" max="6667" width="10.140625" style="575" customWidth="1"/>
    <col min="6668" max="6668" width="7.85546875" style="575" customWidth="1"/>
    <col min="6669" max="6669" width="10.42578125" style="575" customWidth="1"/>
    <col min="6670" max="6670" width="7.7109375" style="575" customWidth="1"/>
    <col min="6671" max="6671" width="9.140625" style="575" customWidth="1"/>
    <col min="6672" max="6672" width="11.42578125" style="575" customWidth="1"/>
    <col min="6673" max="6673" width="11.5703125" style="575" customWidth="1"/>
    <col min="6674" max="6912" width="9.140625" style="575"/>
    <col min="6913" max="6913" width="3" style="575" customWidth="1"/>
    <col min="6914" max="6914" width="11" style="575" customWidth="1"/>
    <col min="6915" max="6916" width="3.42578125" style="575" customWidth="1"/>
    <col min="6917" max="6917" width="3.140625" style="575" customWidth="1"/>
    <col min="6918" max="6918" width="5.42578125" style="575" customWidth="1"/>
    <col min="6919" max="6919" width="3" style="575" customWidth="1"/>
    <col min="6920" max="6920" width="7.140625" style="575" customWidth="1"/>
    <col min="6921" max="6921" width="6" style="575" customWidth="1"/>
    <col min="6922" max="6922" width="10.7109375" style="575" customWidth="1"/>
    <col min="6923" max="6923" width="10.140625" style="575" customWidth="1"/>
    <col min="6924" max="6924" width="7.85546875" style="575" customWidth="1"/>
    <col min="6925" max="6925" width="10.42578125" style="575" customWidth="1"/>
    <col min="6926" max="6926" width="7.7109375" style="575" customWidth="1"/>
    <col min="6927" max="6927" width="9.140625" style="575" customWidth="1"/>
    <col min="6928" max="6928" width="11.42578125" style="575" customWidth="1"/>
    <col min="6929" max="6929" width="11.5703125" style="575" customWidth="1"/>
    <col min="6930" max="7168" width="9.140625" style="575"/>
    <col min="7169" max="7169" width="3" style="575" customWidth="1"/>
    <col min="7170" max="7170" width="11" style="575" customWidth="1"/>
    <col min="7171" max="7172" width="3.42578125" style="575" customWidth="1"/>
    <col min="7173" max="7173" width="3.140625" style="575" customWidth="1"/>
    <col min="7174" max="7174" width="5.42578125" style="575" customWidth="1"/>
    <col min="7175" max="7175" width="3" style="575" customWidth="1"/>
    <col min="7176" max="7176" width="7.140625" style="575" customWidth="1"/>
    <col min="7177" max="7177" width="6" style="575" customWidth="1"/>
    <col min="7178" max="7178" width="10.7109375" style="575" customWidth="1"/>
    <col min="7179" max="7179" width="10.140625" style="575" customWidth="1"/>
    <col min="7180" max="7180" width="7.85546875" style="575" customWidth="1"/>
    <col min="7181" max="7181" width="10.42578125" style="575" customWidth="1"/>
    <col min="7182" max="7182" width="7.7109375" style="575" customWidth="1"/>
    <col min="7183" max="7183" width="9.140625" style="575" customWidth="1"/>
    <col min="7184" max="7184" width="11.42578125" style="575" customWidth="1"/>
    <col min="7185" max="7185" width="11.5703125" style="575" customWidth="1"/>
    <col min="7186" max="7424" width="9.140625" style="575"/>
    <col min="7425" max="7425" width="3" style="575" customWidth="1"/>
    <col min="7426" max="7426" width="11" style="575" customWidth="1"/>
    <col min="7427" max="7428" width="3.42578125" style="575" customWidth="1"/>
    <col min="7429" max="7429" width="3.140625" style="575" customWidth="1"/>
    <col min="7430" max="7430" width="5.42578125" style="575" customWidth="1"/>
    <col min="7431" max="7431" width="3" style="575" customWidth="1"/>
    <col min="7432" max="7432" width="7.140625" style="575" customWidth="1"/>
    <col min="7433" max="7433" width="6" style="575" customWidth="1"/>
    <col min="7434" max="7434" width="10.7109375" style="575" customWidth="1"/>
    <col min="7435" max="7435" width="10.140625" style="575" customWidth="1"/>
    <col min="7436" max="7436" width="7.85546875" style="575" customWidth="1"/>
    <col min="7437" max="7437" width="10.42578125" style="575" customWidth="1"/>
    <col min="7438" max="7438" width="7.7109375" style="575" customWidth="1"/>
    <col min="7439" max="7439" width="9.140625" style="575" customWidth="1"/>
    <col min="7440" max="7440" width="11.42578125" style="575" customWidth="1"/>
    <col min="7441" max="7441" width="11.5703125" style="575" customWidth="1"/>
    <col min="7442" max="7680" width="9.140625" style="575"/>
    <col min="7681" max="7681" width="3" style="575" customWidth="1"/>
    <col min="7682" max="7682" width="11" style="575" customWidth="1"/>
    <col min="7683" max="7684" width="3.42578125" style="575" customWidth="1"/>
    <col min="7685" max="7685" width="3.140625" style="575" customWidth="1"/>
    <col min="7686" max="7686" width="5.42578125" style="575" customWidth="1"/>
    <col min="7687" max="7687" width="3" style="575" customWidth="1"/>
    <col min="7688" max="7688" width="7.140625" style="575" customWidth="1"/>
    <col min="7689" max="7689" width="6" style="575" customWidth="1"/>
    <col min="7690" max="7690" width="10.7109375" style="575" customWidth="1"/>
    <col min="7691" max="7691" width="10.140625" style="575" customWidth="1"/>
    <col min="7692" max="7692" width="7.85546875" style="575" customWidth="1"/>
    <col min="7693" max="7693" width="10.42578125" style="575" customWidth="1"/>
    <col min="7694" max="7694" width="7.7109375" style="575" customWidth="1"/>
    <col min="7695" max="7695" width="9.140625" style="575" customWidth="1"/>
    <col min="7696" max="7696" width="11.42578125" style="575" customWidth="1"/>
    <col min="7697" max="7697" width="11.5703125" style="575" customWidth="1"/>
    <col min="7698" max="7936" width="9.140625" style="575"/>
    <col min="7937" max="7937" width="3" style="575" customWidth="1"/>
    <col min="7938" max="7938" width="11" style="575" customWidth="1"/>
    <col min="7939" max="7940" width="3.42578125" style="575" customWidth="1"/>
    <col min="7941" max="7941" width="3.140625" style="575" customWidth="1"/>
    <col min="7942" max="7942" width="5.42578125" style="575" customWidth="1"/>
    <col min="7943" max="7943" width="3" style="575" customWidth="1"/>
    <col min="7944" max="7944" width="7.140625" style="575" customWidth="1"/>
    <col min="7945" max="7945" width="6" style="575" customWidth="1"/>
    <col min="7946" max="7946" width="10.7109375" style="575" customWidth="1"/>
    <col min="7947" max="7947" width="10.140625" style="575" customWidth="1"/>
    <col min="7948" max="7948" width="7.85546875" style="575" customWidth="1"/>
    <col min="7949" max="7949" width="10.42578125" style="575" customWidth="1"/>
    <col min="7950" max="7950" width="7.7109375" style="575" customWidth="1"/>
    <col min="7951" max="7951" width="9.140625" style="575" customWidth="1"/>
    <col min="7952" max="7952" width="11.42578125" style="575" customWidth="1"/>
    <col min="7953" max="7953" width="11.5703125" style="575" customWidth="1"/>
    <col min="7954" max="8192" width="9.140625" style="575"/>
    <col min="8193" max="8193" width="3" style="575" customWidth="1"/>
    <col min="8194" max="8194" width="11" style="575" customWidth="1"/>
    <col min="8195" max="8196" width="3.42578125" style="575" customWidth="1"/>
    <col min="8197" max="8197" width="3.140625" style="575" customWidth="1"/>
    <col min="8198" max="8198" width="5.42578125" style="575" customWidth="1"/>
    <col min="8199" max="8199" width="3" style="575" customWidth="1"/>
    <col min="8200" max="8200" width="7.140625" style="575" customWidth="1"/>
    <col min="8201" max="8201" width="6" style="575" customWidth="1"/>
    <col min="8202" max="8202" width="10.7109375" style="575" customWidth="1"/>
    <col min="8203" max="8203" width="10.140625" style="575" customWidth="1"/>
    <col min="8204" max="8204" width="7.85546875" style="575" customWidth="1"/>
    <col min="8205" max="8205" width="10.42578125" style="575" customWidth="1"/>
    <col min="8206" max="8206" width="7.7109375" style="575" customWidth="1"/>
    <col min="8207" max="8207" width="9.140625" style="575" customWidth="1"/>
    <col min="8208" max="8208" width="11.42578125" style="575" customWidth="1"/>
    <col min="8209" max="8209" width="11.5703125" style="575" customWidth="1"/>
    <col min="8210" max="8448" width="9.140625" style="575"/>
    <col min="8449" max="8449" width="3" style="575" customWidth="1"/>
    <col min="8450" max="8450" width="11" style="575" customWidth="1"/>
    <col min="8451" max="8452" width="3.42578125" style="575" customWidth="1"/>
    <col min="8453" max="8453" width="3.140625" style="575" customWidth="1"/>
    <col min="8454" max="8454" width="5.42578125" style="575" customWidth="1"/>
    <col min="8455" max="8455" width="3" style="575" customWidth="1"/>
    <col min="8456" max="8456" width="7.140625" style="575" customWidth="1"/>
    <col min="8457" max="8457" width="6" style="575" customWidth="1"/>
    <col min="8458" max="8458" width="10.7109375" style="575" customWidth="1"/>
    <col min="8459" max="8459" width="10.140625" style="575" customWidth="1"/>
    <col min="8460" max="8460" width="7.85546875" style="575" customWidth="1"/>
    <col min="8461" max="8461" width="10.42578125" style="575" customWidth="1"/>
    <col min="8462" max="8462" width="7.7109375" style="575" customWidth="1"/>
    <col min="8463" max="8463" width="9.140625" style="575" customWidth="1"/>
    <col min="8464" max="8464" width="11.42578125" style="575" customWidth="1"/>
    <col min="8465" max="8465" width="11.5703125" style="575" customWidth="1"/>
    <col min="8466" max="8704" width="9.140625" style="575"/>
    <col min="8705" max="8705" width="3" style="575" customWidth="1"/>
    <col min="8706" max="8706" width="11" style="575" customWidth="1"/>
    <col min="8707" max="8708" width="3.42578125" style="575" customWidth="1"/>
    <col min="8709" max="8709" width="3.140625" style="575" customWidth="1"/>
    <col min="8710" max="8710" width="5.42578125" style="575" customWidth="1"/>
    <col min="8711" max="8711" width="3" style="575" customWidth="1"/>
    <col min="8712" max="8712" width="7.140625" style="575" customWidth="1"/>
    <col min="8713" max="8713" width="6" style="575" customWidth="1"/>
    <col min="8714" max="8714" width="10.7109375" style="575" customWidth="1"/>
    <col min="8715" max="8715" width="10.140625" style="575" customWidth="1"/>
    <col min="8716" max="8716" width="7.85546875" style="575" customWidth="1"/>
    <col min="8717" max="8717" width="10.42578125" style="575" customWidth="1"/>
    <col min="8718" max="8718" width="7.7109375" style="575" customWidth="1"/>
    <col min="8719" max="8719" width="9.140625" style="575" customWidth="1"/>
    <col min="8720" max="8720" width="11.42578125" style="575" customWidth="1"/>
    <col min="8721" max="8721" width="11.5703125" style="575" customWidth="1"/>
    <col min="8722" max="8960" width="9.140625" style="575"/>
    <col min="8961" max="8961" width="3" style="575" customWidth="1"/>
    <col min="8962" max="8962" width="11" style="575" customWidth="1"/>
    <col min="8963" max="8964" width="3.42578125" style="575" customWidth="1"/>
    <col min="8965" max="8965" width="3.140625" style="575" customWidth="1"/>
    <col min="8966" max="8966" width="5.42578125" style="575" customWidth="1"/>
    <col min="8967" max="8967" width="3" style="575" customWidth="1"/>
    <col min="8968" max="8968" width="7.140625" style="575" customWidth="1"/>
    <col min="8969" max="8969" width="6" style="575" customWidth="1"/>
    <col min="8970" max="8970" width="10.7109375" style="575" customWidth="1"/>
    <col min="8971" max="8971" width="10.140625" style="575" customWidth="1"/>
    <col min="8972" max="8972" width="7.85546875" style="575" customWidth="1"/>
    <col min="8973" max="8973" width="10.42578125" style="575" customWidth="1"/>
    <col min="8974" max="8974" width="7.7109375" style="575" customWidth="1"/>
    <col min="8975" max="8975" width="9.140625" style="575" customWidth="1"/>
    <col min="8976" max="8976" width="11.42578125" style="575" customWidth="1"/>
    <col min="8977" max="8977" width="11.5703125" style="575" customWidth="1"/>
    <col min="8978" max="9216" width="9.140625" style="575"/>
    <col min="9217" max="9217" width="3" style="575" customWidth="1"/>
    <col min="9218" max="9218" width="11" style="575" customWidth="1"/>
    <col min="9219" max="9220" width="3.42578125" style="575" customWidth="1"/>
    <col min="9221" max="9221" width="3.140625" style="575" customWidth="1"/>
    <col min="9222" max="9222" width="5.42578125" style="575" customWidth="1"/>
    <col min="9223" max="9223" width="3" style="575" customWidth="1"/>
    <col min="9224" max="9224" width="7.140625" style="575" customWidth="1"/>
    <col min="9225" max="9225" width="6" style="575" customWidth="1"/>
    <col min="9226" max="9226" width="10.7109375" style="575" customWidth="1"/>
    <col min="9227" max="9227" width="10.140625" style="575" customWidth="1"/>
    <col min="9228" max="9228" width="7.85546875" style="575" customWidth="1"/>
    <col min="9229" max="9229" width="10.42578125" style="575" customWidth="1"/>
    <col min="9230" max="9230" width="7.7109375" style="575" customWidth="1"/>
    <col min="9231" max="9231" width="9.140625" style="575" customWidth="1"/>
    <col min="9232" max="9232" width="11.42578125" style="575" customWidth="1"/>
    <col min="9233" max="9233" width="11.5703125" style="575" customWidth="1"/>
    <col min="9234" max="9472" width="9.140625" style="575"/>
    <col min="9473" max="9473" width="3" style="575" customWidth="1"/>
    <col min="9474" max="9474" width="11" style="575" customWidth="1"/>
    <col min="9475" max="9476" width="3.42578125" style="575" customWidth="1"/>
    <col min="9477" max="9477" width="3.140625" style="575" customWidth="1"/>
    <col min="9478" max="9478" width="5.42578125" style="575" customWidth="1"/>
    <col min="9479" max="9479" width="3" style="575" customWidth="1"/>
    <col min="9480" max="9480" width="7.140625" style="575" customWidth="1"/>
    <col min="9481" max="9481" width="6" style="575" customWidth="1"/>
    <col min="9482" max="9482" width="10.7109375" style="575" customWidth="1"/>
    <col min="9483" max="9483" width="10.140625" style="575" customWidth="1"/>
    <col min="9484" max="9484" width="7.85546875" style="575" customWidth="1"/>
    <col min="9485" max="9485" width="10.42578125" style="575" customWidth="1"/>
    <col min="9486" max="9486" width="7.7109375" style="575" customWidth="1"/>
    <col min="9487" max="9487" width="9.140625" style="575" customWidth="1"/>
    <col min="9488" max="9488" width="11.42578125" style="575" customWidth="1"/>
    <col min="9489" max="9489" width="11.5703125" style="575" customWidth="1"/>
    <col min="9490" max="9728" width="9.140625" style="575"/>
    <col min="9729" max="9729" width="3" style="575" customWidth="1"/>
    <col min="9730" max="9730" width="11" style="575" customWidth="1"/>
    <col min="9731" max="9732" width="3.42578125" style="575" customWidth="1"/>
    <col min="9733" max="9733" width="3.140625" style="575" customWidth="1"/>
    <col min="9734" max="9734" width="5.42578125" style="575" customWidth="1"/>
    <col min="9735" max="9735" width="3" style="575" customWidth="1"/>
    <col min="9736" max="9736" width="7.140625" style="575" customWidth="1"/>
    <col min="9737" max="9737" width="6" style="575" customWidth="1"/>
    <col min="9738" max="9738" width="10.7109375" style="575" customWidth="1"/>
    <col min="9739" max="9739" width="10.140625" style="575" customWidth="1"/>
    <col min="9740" max="9740" width="7.85546875" style="575" customWidth="1"/>
    <col min="9741" max="9741" width="10.42578125" style="575" customWidth="1"/>
    <col min="9742" max="9742" width="7.7109375" style="575" customWidth="1"/>
    <col min="9743" max="9743" width="9.140625" style="575" customWidth="1"/>
    <col min="9744" max="9744" width="11.42578125" style="575" customWidth="1"/>
    <col min="9745" max="9745" width="11.5703125" style="575" customWidth="1"/>
    <col min="9746" max="9984" width="9.140625" style="575"/>
    <col min="9985" max="9985" width="3" style="575" customWidth="1"/>
    <col min="9986" max="9986" width="11" style="575" customWidth="1"/>
    <col min="9987" max="9988" width="3.42578125" style="575" customWidth="1"/>
    <col min="9989" max="9989" width="3.140625" style="575" customWidth="1"/>
    <col min="9990" max="9990" width="5.42578125" style="575" customWidth="1"/>
    <col min="9991" max="9991" width="3" style="575" customWidth="1"/>
    <col min="9992" max="9992" width="7.140625" style="575" customWidth="1"/>
    <col min="9993" max="9993" width="6" style="575" customWidth="1"/>
    <col min="9994" max="9994" width="10.7109375" style="575" customWidth="1"/>
    <col min="9995" max="9995" width="10.140625" style="575" customWidth="1"/>
    <col min="9996" max="9996" width="7.85546875" style="575" customWidth="1"/>
    <col min="9997" max="9997" width="10.42578125" style="575" customWidth="1"/>
    <col min="9998" max="9998" width="7.7109375" style="575" customWidth="1"/>
    <col min="9999" max="9999" width="9.140625" style="575" customWidth="1"/>
    <col min="10000" max="10000" width="11.42578125" style="575" customWidth="1"/>
    <col min="10001" max="10001" width="11.5703125" style="575" customWidth="1"/>
    <col min="10002" max="10240" width="9.140625" style="575"/>
    <col min="10241" max="10241" width="3" style="575" customWidth="1"/>
    <col min="10242" max="10242" width="11" style="575" customWidth="1"/>
    <col min="10243" max="10244" width="3.42578125" style="575" customWidth="1"/>
    <col min="10245" max="10245" width="3.140625" style="575" customWidth="1"/>
    <col min="10246" max="10246" width="5.42578125" style="575" customWidth="1"/>
    <col min="10247" max="10247" width="3" style="575" customWidth="1"/>
    <col min="10248" max="10248" width="7.140625" style="575" customWidth="1"/>
    <col min="10249" max="10249" width="6" style="575" customWidth="1"/>
    <col min="10250" max="10250" width="10.7109375" style="575" customWidth="1"/>
    <col min="10251" max="10251" width="10.140625" style="575" customWidth="1"/>
    <col min="10252" max="10252" width="7.85546875" style="575" customWidth="1"/>
    <col min="10253" max="10253" width="10.42578125" style="575" customWidth="1"/>
    <col min="10254" max="10254" width="7.7109375" style="575" customWidth="1"/>
    <col min="10255" max="10255" width="9.140625" style="575" customWidth="1"/>
    <col min="10256" max="10256" width="11.42578125" style="575" customWidth="1"/>
    <col min="10257" max="10257" width="11.5703125" style="575" customWidth="1"/>
    <col min="10258" max="10496" width="9.140625" style="575"/>
    <col min="10497" max="10497" width="3" style="575" customWidth="1"/>
    <col min="10498" max="10498" width="11" style="575" customWidth="1"/>
    <col min="10499" max="10500" width="3.42578125" style="575" customWidth="1"/>
    <col min="10501" max="10501" width="3.140625" style="575" customWidth="1"/>
    <col min="10502" max="10502" width="5.42578125" style="575" customWidth="1"/>
    <col min="10503" max="10503" width="3" style="575" customWidth="1"/>
    <col min="10504" max="10504" width="7.140625" style="575" customWidth="1"/>
    <col min="10505" max="10505" width="6" style="575" customWidth="1"/>
    <col min="10506" max="10506" width="10.7109375" style="575" customWidth="1"/>
    <col min="10507" max="10507" width="10.140625" style="575" customWidth="1"/>
    <col min="10508" max="10508" width="7.85546875" style="575" customWidth="1"/>
    <col min="10509" max="10509" width="10.42578125" style="575" customWidth="1"/>
    <col min="10510" max="10510" width="7.7109375" style="575" customWidth="1"/>
    <col min="10511" max="10511" width="9.140625" style="575" customWidth="1"/>
    <col min="10512" max="10512" width="11.42578125" style="575" customWidth="1"/>
    <col min="10513" max="10513" width="11.5703125" style="575" customWidth="1"/>
    <col min="10514" max="10752" width="9.140625" style="575"/>
    <col min="10753" max="10753" width="3" style="575" customWidth="1"/>
    <col min="10754" max="10754" width="11" style="575" customWidth="1"/>
    <col min="10755" max="10756" width="3.42578125" style="575" customWidth="1"/>
    <col min="10757" max="10757" width="3.140625" style="575" customWidth="1"/>
    <col min="10758" max="10758" width="5.42578125" style="575" customWidth="1"/>
    <col min="10759" max="10759" width="3" style="575" customWidth="1"/>
    <col min="10760" max="10760" width="7.140625" style="575" customWidth="1"/>
    <col min="10761" max="10761" width="6" style="575" customWidth="1"/>
    <col min="10762" max="10762" width="10.7109375" style="575" customWidth="1"/>
    <col min="10763" max="10763" width="10.140625" style="575" customWidth="1"/>
    <col min="10764" max="10764" width="7.85546875" style="575" customWidth="1"/>
    <col min="10765" max="10765" width="10.42578125" style="575" customWidth="1"/>
    <col min="10766" max="10766" width="7.7109375" style="575" customWidth="1"/>
    <col min="10767" max="10767" width="9.140625" style="575" customWidth="1"/>
    <col min="10768" max="10768" width="11.42578125" style="575" customWidth="1"/>
    <col min="10769" max="10769" width="11.5703125" style="575" customWidth="1"/>
    <col min="10770" max="11008" width="9.140625" style="575"/>
    <col min="11009" max="11009" width="3" style="575" customWidth="1"/>
    <col min="11010" max="11010" width="11" style="575" customWidth="1"/>
    <col min="11011" max="11012" width="3.42578125" style="575" customWidth="1"/>
    <col min="11013" max="11013" width="3.140625" style="575" customWidth="1"/>
    <col min="11014" max="11014" width="5.42578125" style="575" customWidth="1"/>
    <col min="11015" max="11015" width="3" style="575" customWidth="1"/>
    <col min="11016" max="11016" width="7.140625" style="575" customWidth="1"/>
    <col min="11017" max="11017" width="6" style="575" customWidth="1"/>
    <col min="11018" max="11018" width="10.7109375" style="575" customWidth="1"/>
    <col min="11019" max="11019" width="10.140625" style="575" customWidth="1"/>
    <col min="11020" max="11020" width="7.85546875" style="575" customWidth="1"/>
    <col min="11021" max="11021" width="10.42578125" style="575" customWidth="1"/>
    <col min="11022" max="11022" width="7.7109375" style="575" customWidth="1"/>
    <col min="11023" max="11023" width="9.140625" style="575" customWidth="1"/>
    <col min="11024" max="11024" width="11.42578125" style="575" customWidth="1"/>
    <col min="11025" max="11025" width="11.5703125" style="575" customWidth="1"/>
    <col min="11026" max="11264" width="9.140625" style="575"/>
    <col min="11265" max="11265" width="3" style="575" customWidth="1"/>
    <col min="11266" max="11266" width="11" style="575" customWidth="1"/>
    <col min="11267" max="11268" width="3.42578125" style="575" customWidth="1"/>
    <col min="11269" max="11269" width="3.140625" style="575" customWidth="1"/>
    <col min="11270" max="11270" width="5.42578125" style="575" customWidth="1"/>
    <col min="11271" max="11271" width="3" style="575" customWidth="1"/>
    <col min="11272" max="11272" width="7.140625" style="575" customWidth="1"/>
    <col min="11273" max="11273" width="6" style="575" customWidth="1"/>
    <col min="11274" max="11274" width="10.7109375" style="575" customWidth="1"/>
    <col min="11275" max="11275" width="10.140625" style="575" customWidth="1"/>
    <col min="11276" max="11276" width="7.85546875" style="575" customWidth="1"/>
    <col min="11277" max="11277" width="10.42578125" style="575" customWidth="1"/>
    <col min="11278" max="11278" width="7.7109375" style="575" customWidth="1"/>
    <col min="11279" max="11279" width="9.140625" style="575" customWidth="1"/>
    <col min="11280" max="11280" width="11.42578125" style="575" customWidth="1"/>
    <col min="11281" max="11281" width="11.5703125" style="575" customWidth="1"/>
    <col min="11282" max="11520" width="9.140625" style="575"/>
    <col min="11521" max="11521" width="3" style="575" customWidth="1"/>
    <col min="11522" max="11522" width="11" style="575" customWidth="1"/>
    <col min="11523" max="11524" width="3.42578125" style="575" customWidth="1"/>
    <col min="11525" max="11525" width="3.140625" style="575" customWidth="1"/>
    <col min="11526" max="11526" width="5.42578125" style="575" customWidth="1"/>
    <col min="11527" max="11527" width="3" style="575" customWidth="1"/>
    <col min="11528" max="11528" width="7.140625" style="575" customWidth="1"/>
    <col min="11529" max="11529" width="6" style="575" customWidth="1"/>
    <col min="11530" max="11530" width="10.7109375" style="575" customWidth="1"/>
    <col min="11531" max="11531" width="10.140625" style="575" customWidth="1"/>
    <col min="11532" max="11532" width="7.85546875" style="575" customWidth="1"/>
    <col min="11533" max="11533" width="10.42578125" style="575" customWidth="1"/>
    <col min="11534" max="11534" width="7.7109375" style="575" customWidth="1"/>
    <col min="11535" max="11535" width="9.140625" style="575" customWidth="1"/>
    <col min="11536" max="11536" width="11.42578125" style="575" customWidth="1"/>
    <col min="11537" max="11537" width="11.5703125" style="575" customWidth="1"/>
    <col min="11538" max="11776" width="9.140625" style="575"/>
    <col min="11777" max="11777" width="3" style="575" customWidth="1"/>
    <col min="11778" max="11778" width="11" style="575" customWidth="1"/>
    <col min="11779" max="11780" width="3.42578125" style="575" customWidth="1"/>
    <col min="11781" max="11781" width="3.140625" style="575" customWidth="1"/>
    <col min="11782" max="11782" width="5.42578125" style="575" customWidth="1"/>
    <col min="11783" max="11783" width="3" style="575" customWidth="1"/>
    <col min="11784" max="11784" width="7.140625" style="575" customWidth="1"/>
    <col min="11785" max="11785" width="6" style="575" customWidth="1"/>
    <col min="11786" max="11786" width="10.7109375" style="575" customWidth="1"/>
    <col min="11787" max="11787" width="10.140625" style="575" customWidth="1"/>
    <col min="11788" max="11788" width="7.85546875" style="575" customWidth="1"/>
    <col min="11789" max="11789" width="10.42578125" style="575" customWidth="1"/>
    <col min="11790" max="11790" width="7.7109375" style="575" customWidth="1"/>
    <col min="11791" max="11791" width="9.140625" style="575" customWidth="1"/>
    <col min="11792" max="11792" width="11.42578125" style="575" customWidth="1"/>
    <col min="11793" max="11793" width="11.5703125" style="575" customWidth="1"/>
    <col min="11794" max="12032" width="9.140625" style="575"/>
    <col min="12033" max="12033" width="3" style="575" customWidth="1"/>
    <col min="12034" max="12034" width="11" style="575" customWidth="1"/>
    <col min="12035" max="12036" width="3.42578125" style="575" customWidth="1"/>
    <col min="12037" max="12037" width="3.140625" style="575" customWidth="1"/>
    <col min="12038" max="12038" width="5.42578125" style="575" customWidth="1"/>
    <col min="12039" max="12039" width="3" style="575" customWidth="1"/>
    <col min="12040" max="12040" width="7.140625" style="575" customWidth="1"/>
    <col min="12041" max="12041" width="6" style="575" customWidth="1"/>
    <col min="12042" max="12042" width="10.7109375" style="575" customWidth="1"/>
    <col min="12043" max="12043" width="10.140625" style="575" customWidth="1"/>
    <col min="12044" max="12044" width="7.85546875" style="575" customWidth="1"/>
    <col min="12045" max="12045" width="10.42578125" style="575" customWidth="1"/>
    <col min="12046" max="12046" width="7.7109375" style="575" customWidth="1"/>
    <col min="12047" max="12047" width="9.140625" style="575" customWidth="1"/>
    <col min="12048" max="12048" width="11.42578125" style="575" customWidth="1"/>
    <col min="12049" max="12049" width="11.5703125" style="575" customWidth="1"/>
    <col min="12050" max="12288" width="9.140625" style="575"/>
    <col min="12289" max="12289" width="3" style="575" customWidth="1"/>
    <col min="12290" max="12290" width="11" style="575" customWidth="1"/>
    <col min="12291" max="12292" width="3.42578125" style="575" customWidth="1"/>
    <col min="12293" max="12293" width="3.140625" style="575" customWidth="1"/>
    <col min="12294" max="12294" width="5.42578125" style="575" customWidth="1"/>
    <col min="12295" max="12295" width="3" style="575" customWidth="1"/>
    <col min="12296" max="12296" width="7.140625" style="575" customWidth="1"/>
    <col min="12297" max="12297" width="6" style="575" customWidth="1"/>
    <col min="12298" max="12298" width="10.7109375" style="575" customWidth="1"/>
    <col min="12299" max="12299" width="10.140625" style="575" customWidth="1"/>
    <col min="12300" max="12300" width="7.85546875" style="575" customWidth="1"/>
    <col min="12301" max="12301" width="10.42578125" style="575" customWidth="1"/>
    <col min="12302" max="12302" width="7.7109375" style="575" customWidth="1"/>
    <col min="12303" max="12303" width="9.140625" style="575" customWidth="1"/>
    <col min="12304" max="12304" width="11.42578125" style="575" customWidth="1"/>
    <col min="12305" max="12305" width="11.5703125" style="575" customWidth="1"/>
    <col min="12306" max="12544" width="9.140625" style="575"/>
    <col min="12545" max="12545" width="3" style="575" customWidth="1"/>
    <col min="12546" max="12546" width="11" style="575" customWidth="1"/>
    <col min="12547" max="12548" width="3.42578125" style="575" customWidth="1"/>
    <col min="12549" max="12549" width="3.140625" style="575" customWidth="1"/>
    <col min="12550" max="12550" width="5.42578125" style="575" customWidth="1"/>
    <col min="12551" max="12551" width="3" style="575" customWidth="1"/>
    <col min="12552" max="12552" width="7.140625" style="575" customWidth="1"/>
    <col min="12553" max="12553" width="6" style="575" customWidth="1"/>
    <col min="12554" max="12554" width="10.7109375" style="575" customWidth="1"/>
    <col min="12555" max="12555" width="10.140625" style="575" customWidth="1"/>
    <col min="12556" max="12556" width="7.85546875" style="575" customWidth="1"/>
    <col min="12557" max="12557" width="10.42578125" style="575" customWidth="1"/>
    <col min="12558" max="12558" width="7.7109375" style="575" customWidth="1"/>
    <col min="12559" max="12559" width="9.140625" style="575" customWidth="1"/>
    <col min="12560" max="12560" width="11.42578125" style="575" customWidth="1"/>
    <col min="12561" max="12561" width="11.5703125" style="575" customWidth="1"/>
    <col min="12562" max="12800" width="9.140625" style="575"/>
    <col min="12801" max="12801" width="3" style="575" customWidth="1"/>
    <col min="12802" max="12802" width="11" style="575" customWidth="1"/>
    <col min="12803" max="12804" width="3.42578125" style="575" customWidth="1"/>
    <col min="12805" max="12805" width="3.140625" style="575" customWidth="1"/>
    <col min="12806" max="12806" width="5.42578125" style="575" customWidth="1"/>
    <col min="12807" max="12807" width="3" style="575" customWidth="1"/>
    <col min="12808" max="12808" width="7.140625" style="575" customWidth="1"/>
    <col min="12809" max="12809" width="6" style="575" customWidth="1"/>
    <col min="12810" max="12810" width="10.7109375" style="575" customWidth="1"/>
    <col min="12811" max="12811" width="10.140625" style="575" customWidth="1"/>
    <col min="12812" max="12812" width="7.85546875" style="575" customWidth="1"/>
    <col min="12813" max="12813" width="10.42578125" style="575" customWidth="1"/>
    <col min="12814" max="12814" width="7.7109375" style="575" customWidth="1"/>
    <col min="12815" max="12815" width="9.140625" style="575" customWidth="1"/>
    <col min="12816" max="12816" width="11.42578125" style="575" customWidth="1"/>
    <col min="12817" max="12817" width="11.5703125" style="575" customWidth="1"/>
    <col min="12818" max="13056" width="9.140625" style="575"/>
    <col min="13057" max="13057" width="3" style="575" customWidth="1"/>
    <col min="13058" max="13058" width="11" style="575" customWidth="1"/>
    <col min="13059" max="13060" width="3.42578125" style="575" customWidth="1"/>
    <col min="13061" max="13061" width="3.140625" style="575" customWidth="1"/>
    <col min="13062" max="13062" width="5.42578125" style="575" customWidth="1"/>
    <col min="13063" max="13063" width="3" style="575" customWidth="1"/>
    <col min="13064" max="13064" width="7.140625" style="575" customWidth="1"/>
    <col min="13065" max="13065" width="6" style="575" customWidth="1"/>
    <col min="13066" max="13066" width="10.7109375" style="575" customWidth="1"/>
    <col min="13067" max="13067" width="10.140625" style="575" customWidth="1"/>
    <col min="13068" max="13068" width="7.85546875" style="575" customWidth="1"/>
    <col min="13069" max="13069" width="10.42578125" style="575" customWidth="1"/>
    <col min="13070" max="13070" width="7.7109375" style="575" customWidth="1"/>
    <col min="13071" max="13071" width="9.140625" style="575" customWidth="1"/>
    <col min="13072" max="13072" width="11.42578125" style="575" customWidth="1"/>
    <col min="13073" max="13073" width="11.5703125" style="575" customWidth="1"/>
    <col min="13074" max="13312" width="9.140625" style="575"/>
    <col min="13313" max="13313" width="3" style="575" customWidth="1"/>
    <col min="13314" max="13314" width="11" style="575" customWidth="1"/>
    <col min="13315" max="13316" width="3.42578125" style="575" customWidth="1"/>
    <col min="13317" max="13317" width="3.140625" style="575" customWidth="1"/>
    <col min="13318" max="13318" width="5.42578125" style="575" customWidth="1"/>
    <col min="13319" max="13319" width="3" style="575" customWidth="1"/>
    <col min="13320" max="13320" width="7.140625" style="575" customWidth="1"/>
    <col min="13321" max="13321" width="6" style="575" customWidth="1"/>
    <col min="13322" max="13322" width="10.7109375" style="575" customWidth="1"/>
    <col min="13323" max="13323" width="10.140625" style="575" customWidth="1"/>
    <col min="13324" max="13324" width="7.85546875" style="575" customWidth="1"/>
    <col min="13325" max="13325" width="10.42578125" style="575" customWidth="1"/>
    <col min="13326" max="13326" width="7.7109375" style="575" customWidth="1"/>
    <col min="13327" max="13327" width="9.140625" style="575" customWidth="1"/>
    <col min="13328" max="13328" width="11.42578125" style="575" customWidth="1"/>
    <col min="13329" max="13329" width="11.5703125" style="575" customWidth="1"/>
    <col min="13330" max="13568" width="9.140625" style="575"/>
    <col min="13569" max="13569" width="3" style="575" customWidth="1"/>
    <col min="13570" max="13570" width="11" style="575" customWidth="1"/>
    <col min="13571" max="13572" width="3.42578125" style="575" customWidth="1"/>
    <col min="13573" max="13573" width="3.140625" style="575" customWidth="1"/>
    <col min="13574" max="13574" width="5.42578125" style="575" customWidth="1"/>
    <col min="13575" max="13575" width="3" style="575" customWidth="1"/>
    <col min="13576" max="13576" width="7.140625" style="575" customWidth="1"/>
    <col min="13577" max="13577" width="6" style="575" customWidth="1"/>
    <col min="13578" max="13578" width="10.7109375" style="575" customWidth="1"/>
    <col min="13579" max="13579" width="10.140625" style="575" customWidth="1"/>
    <col min="13580" max="13580" width="7.85546875" style="575" customWidth="1"/>
    <col min="13581" max="13581" width="10.42578125" style="575" customWidth="1"/>
    <col min="13582" max="13582" width="7.7109375" style="575" customWidth="1"/>
    <col min="13583" max="13583" width="9.140625" style="575" customWidth="1"/>
    <col min="13584" max="13584" width="11.42578125" style="575" customWidth="1"/>
    <col min="13585" max="13585" width="11.5703125" style="575" customWidth="1"/>
    <col min="13586" max="13824" width="9.140625" style="575"/>
    <col min="13825" max="13825" width="3" style="575" customWidth="1"/>
    <col min="13826" max="13826" width="11" style="575" customWidth="1"/>
    <col min="13827" max="13828" width="3.42578125" style="575" customWidth="1"/>
    <col min="13829" max="13829" width="3.140625" style="575" customWidth="1"/>
    <col min="13830" max="13830" width="5.42578125" style="575" customWidth="1"/>
    <col min="13831" max="13831" width="3" style="575" customWidth="1"/>
    <col min="13832" max="13832" width="7.140625" style="575" customWidth="1"/>
    <col min="13833" max="13833" width="6" style="575" customWidth="1"/>
    <col min="13834" max="13834" width="10.7109375" style="575" customWidth="1"/>
    <col min="13835" max="13835" width="10.140625" style="575" customWidth="1"/>
    <col min="13836" max="13836" width="7.85546875" style="575" customWidth="1"/>
    <col min="13837" max="13837" width="10.42578125" style="575" customWidth="1"/>
    <col min="13838" max="13838" width="7.7109375" style="575" customWidth="1"/>
    <col min="13839" max="13839" width="9.140625" style="575" customWidth="1"/>
    <col min="13840" max="13840" width="11.42578125" style="575" customWidth="1"/>
    <col min="13841" max="13841" width="11.5703125" style="575" customWidth="1"/>
    <col min="13842" max="14080" width="9.140625" style="575"/>
    <col min="14081" max="14081" width="3" style="575" customWidth="1"/>
    <col min="14082" max="14082" width="11" style="575" customWidth="1"/>
    <col min="14083" max="14084" width="3.42578125" style="575" customWidth="1"/>
    <col min="14085" max="14085" width="3.140625" style="575" customWidth="1"/>
    <col min="14086" max="14086" width="5.42578125" style="575" customWidth="1"/>
    <col min="14087" max="14087" width="3" style="575" customWidth="1"/>
    <col min="14088" max="14088" width="7.140625" style="575" customWidth="1"/>
    <col min="14089" max="14089" width="6" style="575" customWidth="1"/>
    <col min="14090" max="14090" width="10.7109375" style="575" customWidth="1"/>
    <col min="14091" max="14091" width="10.140625" style="575" customWidth="1"/>
    <col min="14092" max="14092" width="7.85546875" style="575" customWidth="1"/>
    <col min="14093" max="14093" width="10.42578125" style="575" customWidth="1"/>
    <col min="14094" max="14094" width="7.7109375" style="575" customWidth="1"/>
    <col min="14095" max="14095" width="9.140625" style="575" customWidth="1"/>
    <col min="14096" max="14096" width="11.42578125" style="575" customWidth="1"/>
    <col min="14097" max="14097" width="11.5703125" style="575" customWidth="1"/>
    <col min="14098" max="14336" width="9.140625" style="575"/>
    <col min="14337" max="14337" width="3" style="575" customWidth="1"/>
    <col min="14338" max="14338" width="11" style="575" customWidth="1"/>
    <col min="14339" max="14340" width="3.42578125" style="575" customWidth="1"/>
    <col min="14341" max="14341" width="3.140625" style="575" customWidth="1"/>
    <col min="14342" max="14342" width="5.42578125" style="575" customWidth="1"/>
    <col min="14343" max="14343" width="3" style="575" customWidth="1"/>
    <col min="14344" max="14344" width="7.140625" style="575" customWidth="1"/>
    <col min="14345" max="14345" width="6" style="575" customWidth="1"/>
    <col min="14346" max="14346" width="10.7109375" style="575" customWidth="1"/>
    <col min="14347" max="14347" width="10.140625" style="575" customWidth="1"/>
    <col min="14348" max="14348" width="7.85546875" style="575" customWidth="1"/>
    <col min="14349" max="14349" width="10.42578125" style="575" customWidth="1"/>
    <col min="14350" max="14350" width="7.7109375" style="575" customWidth="1"/>
    <col min="14351" max="14351" width="9.140625" style="575" customWidth="1"/>
    <col min="14352" max="14352" width="11.42578125" style="575" customWidth="1"/>
    <col min="14353" max="14353" width="11.5703125" style="575" customWidth="1"/>
    <col min="14354" max="14592" width="9.140625" style="575"/>
    <col min="14593" max="14593" width="3" style="575" customWidth="1"/>
    <col min="14594" max="14594" width="11" style="575" customWidth="1"/>
    <col min="14595" max="14596" width="3.42578125" style="575" customWidth="1"/>
    <col min="14597" max="14597" width="3.140625" style="575" customWidth="1"/>
    <col min="14598" max="14598" width="5.42578125" style="575" customWidth="1"/>
    <col min="14599" max="14599" width="3" style="575" customWidth="1"/>
    <col min="14600" max="14600" width="7.140625" style="575" customWidth="1"/>
    <col min="14601" max="14601" width="6" style="575" customWidth="1"/>
    <col min="14602" max="14602" width="10.7109375" style="575" customWidth="1"/>
    <col min="14603" max="14603" width="10.140625" style="575" customWidth="1"/>
    <col min="14604" max="14604" width="7.85546875" style="575" customWidth="1"/>
    <col min="14605" max="14605" width="10.42578125" style="575" customWidth="1"/>
    <col min="14606" max="14606" width="7.7109375" style="575" customWidth="1"/>
    <col min="14607" max="14607" width="9.140625" style="575" customWidth="1"/>
    <col min="14608" max="14608" width="11.42578125" style="575" customWidth="1"/>
    <col min="14609" max="14609" width="11.5703125" style="575" customWidth="1"/>
    <col min="14610" max="14848" width="9.140625" style="575"/>
    <col min="14849" max="14849" width="3" style="575" customWidth="1"/>
    <col min="14850" max="14850" width="11" style="575" customWidth="1"/>
    <col min="14851" max="14852" width="3.42578125" style="575" customWidth="1"/>
    <col min="14853" max="14853" width="3.140625" style="575" customWidth="1"/>
    <col min="14854" max="14854" width="5.42578125" style="575" customWidth="1"/>
    <col min="14855" max="14855" width="3" style="575" customWidth="1"/>
    <col min="14856" max="14856" width="7.140625" style="575" customWidth="1"/>
    <col min="14857" max="14857" width="6" style="575" customWidth="1"/>
    <col min="14858" max="14858" width="10.7109375" style="575" customWidth="1"/>
    <col min="14859" max="14859" width="10.140625" style="575" customWidth="1"/>
    <col min="14860" max="14860" width="7.85546875" style="575" customWidth="1"/>
    <col min="14861" max="14861" width="10.42578125" style="575" customWidth="1"/>
    <col min="14862" max="14862" width="7.7109375" style="575" customWidth="1"/>
    <col min="14863" max="14863" width="9.140625" style="575" customWidth="1"/>
    <col min="14864" max="14864" width="11.42578125" style="575" customWidth="1"/>
    <col min="14865" max="14865" width="11.5703125" style="575" customWidth="1"/>
    <col min="14866" max="15104" width="9.140625" style="575"/>
    <col min="15105" max="15105" width="3" style="575" customWidth="1"/>
    <col min="15106" max="15106" width="11" style="575" customWidth="1"/>
    <col min="15107" max="15108" width="3.42578125" style="575" customWidth="1"/>
    <col min="15109" max="15109" width="3.140625" style="575" customWidth="1"/>
    <col min="15110" max="15110" width="5.42578125" style="575" customWidth="1"/>
    <col min="15111" max="15111" width="3" style="575" customWidth="1"/>
    <col min="15112" max="15112" width="7.140625" style="575" customWidth="1"/>
    <col min="15113" max="15113" width="6" style="575" customWidth="1"/>
    <col min="15114" max="15114" width="10.7109375" style="575" customWidth="1"/>
    <col min="15115" max="15115" width="10.140625" style="575" customWidth="1"/>
    <col min="15116" max="15116" width="7.85546875" style="575" customWidth="1"/>
    <col min="15117" max="15117" width="10.42578125" style="575" customWidth="1"/>
    <col min="15118" max="15118" width="7.7109375" style="575" customWidth="1"/>
    <col min="15119" max="15119" width="9.140625" style="575" customWidth="1"/>
    <col min="15120" max="15120" width="11.42578125" style="575" customWidth="1"/>
    <col min="15121" max="15121" width="11.5703125" style="575" customWidth="1"/>
    <col min="15122" max="15360" width="9.140625" style="575"/>
    <col min="15361" max="15361" width="3" style="575" customWidth="1"/>
    <col min="15362" max="15362" width="11" style="575" customWidth="1"/>
    <col min="15363" max="15364" width="3.42578125" style="575" customWidth="1"/>
    <col min="15365" max="15365" width="3.140625" style="575" customWidth="1"/>
    <col min="15366" max="15366" width="5.42578125" style="575" customWidth="1"/>
    <col min="15367" max="15367" width="3" style="575" customWidth="1"/>
    <col min="15368" max="15368" width="7.140625" style="575" customWidth="1"/>
    <col min="15369" max="15369" width="6" style="575" customWidth="1"/>
    <col min="15370" max="15370" width="10.7109375" style="575" customWidth="1"/>
    <col min="15371" max="15371" width="10.140625" style="575" customWidth="1"/>
    <col min="15372" max="15372" width="7.85546875" style="575" customWidth="1"/>
    <col min="15373" max="15373" width="10.42578125" style="575" customWidth="1"/>
    <col min="15374" max="15374" width="7.7109375" style="575" customWidth="1"/>
    <col min="15375" max="15375" width="9.140625" style="575" customWidth="1"/>
    <col min="15376" max="15376" width="11.42578125" style="575" customWidth="1"/>
    <col min="15377" max="15377" width="11.5703125" style="575" customWidth="1"/>
    <col min="15378" max="15616" width="9.140625" style="575"/>
    <col min="15617" max="15617" width="3" style="575" customWidth="1"/>
    <col min="15618" max="15618" width="11" style="575" customWidth="1"/>
    <col min="15619" max="15620" width="3.42578125" style="575" customWidth="1"/>
    <col min="15621" max="15621" width="3.140625" style="575" customWidth="1"/>
    <col min="15622" max="15622" width="5.42578125" style="575" customWidth="1"/>
    <col min="15623" max="15623" width="3" style="575" customWidth="1"/>
    <col min="15624" max="15624" width="7.140625" style="575" customWidth="1"/>
    <col min="15625" max="15625" width="6" style="575" customWidth="1"/>
    <col min="15626" max="15626" width="10.7109375" style="575" customWidth="1"/>
    <col min="15627" max="15627" width="10.140625" style="575" customWidth="1"/>
    <col min="15628" max="15628" width="7.85546875" style="575" customWidth="1"/>
    <col min="15629" max="15629" width="10.42578125" style="575" customWidth="1"/>
    <col min="15630" max="15630" width="7.7109375" style="575" customWidth="1"/>
    <col min="15631" max="15631" width="9.140625" style="575" customWidth="1"/>
    <col min="15632" max="15632" width="11.42578125" style="575" customWidth="1"/>
    <col min="15633" max="15633" width="11.5703125" style="575" customWidth="1"/>
    <col min="15634" max="15872" width="9.140625" style="575"/>
    <col min="15873" max="15873" width="3" style="575" customWidth="1"/>
    <col min="15874" max="15874" width="11" style="575" customWidth="1"/>
    <col min="15875" max="15876" width="3.42578125" style="575" customWidth="1"/>
    <col min="15877" max="15877" width="3.140625" style="575" customWidth="1"/>
    <col min="15878" max="15878" width="5.42578125" style="575" customWidth="1"/>
    <col min="15879" max="15879" width="3" style="575" customWidth="1"/>
    <col min="15880" max="15880" width="7.140625" style="575" customWidth="1"/>
    <col min="15881" max="15881" width="6" style="575" customWidth="1"/>
    <col min="15882" max="15882" width="10.7109375" style="575" customWidth="1"/>
    <col min="15883" max="15883" width="10.140625" style="575" customWidth="1"/>
    <col min="15884" max="15884" width="7.85546875" style="575" customWidth="1"/>
    <col min="15885" max="15885" width="10.42578125" style="575" customWidth="1"/>
    <col min="15886" max="15886" width="7.7109375" style="575" customWidth="1"/>
    <col min="15887" max="15887" width="9.140625" style="575" customWidth="1"/>
    <col min="15888" max="15888" width="11.42578125" style="575" customWidth="1"/>
    <col min="15889" max="15889" width="11.5703125" style="575" customWidth="1"/>
    <col min="15890" max="16128" width="9.140625" style="575"/>
    <col min="16129" max="16129" width="3" style="575" customWidth="1"/>
    <col min="16130" max="16130" width="11" style="575" customWidth="1"/>
    <col min="16131" max="16132" width="3.42578125" style="575" customWidth="1"/>
    <col min="16133" max="16133" width="3.140625" style="575" customWidth="1"/>
    <col min="16134" max="16134" width="5.42578125" style="575" customWidth="1"/>
    <col min="16135" max="16135" width="3" style="575" customWidth="1"/>
    <col min="16136" max="16136" width="7.140625" style="575" customWidth="1"/>
    <col min="16137" max="16137" width="6" style="575" customWidth="1"/>
    <col min="16138" max="16138" width="10.7109375" style="575" customWidth="1"/>
    <col min="16139" max="16139" width="10.140625" style="575" customWidth="1"/>
    <col min="16140" max="16140" width="7.85546875" style="575" customWidth="1"/>
    <col min="16141" max="16141" width="10.42578125" style="575" customWidth="1"/>
    <col min="16142" max="16142" width="7.7109375" style="575" customWidth="1"/>
    <col min="16143" max="16143" width="9.140625" style="575" customWidth="1"/>
    <col min="16144" max="16144" width="11.42578125" style="575" customWidth="1"/>
    <col min="16145" max="16145" width="11.5703125" style="575" customWidth="1"/>
    <col min="16146" max="16384" width="9.140625" style="575"/>
  </cols>
  <sheetData>
    <row r="1" spans="1:20" ht="3" customHeight="1" x14ac:dyDescent="0.2"/>
    <row r="2" spans="1:20" ht="63.75" customHeight="1" x14ac:dyDescent="0.2">
      <c r="A2" s="1148" t="s">
        <v>3001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</row>
    <row r="3" spans="1:20" ht="20.25" customHeight="1" x14ac:dyDescent="0.2">
      <c r="A3" s="1130" t="s">
        <v>7</v>
      </c>
      <c r="B3" s="1130" t="s">
        <v>469</v>
      </c>
      <c r="C3" s="1130" t="s">
        <v>484</v>
      </c>
      <c r="D3" s="1130"/>
      <c r="E3" s="1130"/>
      <c r="F3" s="1130" t="s">
        <v>440</v>
      </c>
      <c r="G3" s="1130"/>
      <c r="H3" s="1130"/>
      <c r="I3" s="1130"/>
      <c r="J3" s="1147" t="s">
        <v>471</v>
      </c>
      <c r="K3" s="1147"/>
      <c r="L3" s="1147"/>
      <c r="M3" s="1147"/>
      <c r="N3" s="1147"/>
      <c r="O3" s="1147"/>
      <c r="P3" s="1147"/>
      <c r="Q3" s="1147"/>
    </row>
    <row r="4" spans="1:20" ht="9.75" customHeight="1" x14ac:dyDescent="0.2">
      <c r="A4" s="1130"/>
      <c r="B4" s="1130"/>
      <c r="C4" s="1130"/>
      <c r="D4" s="1130"/>
      <c r="E4" s="1130"/>
      <c r="F4" s="1130"/>
      <c r="G4" s="1130"/>
      <c r="H4" s="1130"/>
      <c r="I4" s="1130"/>
      <c r="J4" s="1147"/>
      <c r="K4" s="1147"/>
      <c r="L4" s="1147"/>
      <c r="M4" s="1147"/>
      <c r="N4" s="1147"/>
      <c r="O4" s="1147"/>
      <c r="P4" s="1147"/>
      <c r="Q4" s="1147"/>
    </row>
    <row r="5" spans="1:20" ht="30" customHeight="1" x14ac:dyDescent="0.2">
      <c r="A5" s="1130"/>
      <c r="B5" s="1130"/>
      <c r="C5" s="1130"/>
      <c r="D5" s="1130"/>
      <c r="E5" s="1130"/>
      <c r="F5" s="1130" t="s">
        <v>15</v>
      </c>
      <c r="G5" s="1130"/>
      <c r="H5" s="1130" t="s">
        <v>462</v>
      </c>
      <c r="I5" s="1130"/>
      <c r="J5" s="1130" t="s">
        <v>463</v>
      </c>
      <c r="K5" s="1130"/>
      <c r="L5" s="1130"/>
      <c r="M5" s="1130"/>
      <c r="N5" s="1130" t="s">
        <v>485</v>
      </c>
      <c r="O5" s="1130"/>
      <c r="P5" s="1130"/>
      <c r="Q5" s="1130"/>
    </row>
    <row r="6" spans="1:20" ht="39" customHeight="1" x14ac:dyDescent="0.2">
      <c r="A6" s="1130"/>
      <c r="B6" s="1130"/>
      <c r="C6" s="1130" t="s">
        <v>464</v>
      </c>
      <c r="D6" s="1130" t="s">
        <v>465</v>
      </c>
      <c r="E6" s="1130" t="s">
        <v>470</v>
      </c>
      <c r="F6" s="1130" t="s">
        <v>463</v>
      </c>
      <c r="G6" s="1130" t="s">
        <v>448</v>
      </c>
      <c r="H6" s="1130" t="s">
        <v>463</v>
      </c>
      <c r="I6" s="1130" t="s">
        <v>448</v>
      </c>
      <c r="J6" s="1130" t="s">
        <v>463</v>
      </c>
      <c r="K6" s="1130" t="s">
        <v>466</v>
      </c>
      <c r="L6" s="1130"/>
      <c r="M6" s="1130" t="s">
        <v>446</v>
      </c>
      <c r="N6" s="1130" t="s">
        <v>463</v>
      </c>
      <c r="O6" s="1130" t="s">
        <v>466</v>
      </c>
      <c r="P6" s="1130"/>
      <c r="Q6" s="1130" t="s">
        <v>446</v>
      </c>
    </row>
    <row r="7" spans="1:20" ht="3.75" customHeight="1" x14ac:dyDescent="0.2">
      <c r="A7" s="1130"/>
      <c r="B7" s="1130"/>
      <c r="C7" s="1130"/>
      <c r="D7" s="1130"/>
      <c r="E7" s="1130"/>
      <c r="F7" s="1130"/>
      <c r="G7" s="1130"/>
      <c r="H7" s="1130"/>
      <c r="I7" s="1130"/>
      <c r="J7" s="1130"/>
      <c r="K7" s="1130"/>
      <c r="L7" s="1130"/>
      <c r="M7" s="1130"/>
      <c r="N7" s="1130"/>
      <c r="O7" s="1130"/>
      <c r="P7" s="1130"/>
      <c r="Q7" s="1130"/>
    </row>
    <row r="8" spans="1:20" ht="19.5" customHeight="1" x14ac:dyDescent="0.2">
      <c r="A8" s="1130"/>
      <c r="B8" s="1130"/>
      <c r="C8" s="1130"/>
      <c r="D8" s="1130"/>
      <c r="E8" s="1130"/>
      <c r="F8" s="1130"/>
      <c r="G8" s="1130"/>
      <c r="H8" s="1130"/>
      <c r="I8" s="1130"/>
      <c r="J8" s="1130"/>
      <c r="K8" s="1130" t="s">
        <v>463</v>
      </c>
      <c r="L8" s="1130" t="s">
        <v>448</v>
      </c>
      <c r="M8" s="1130"/>
      <c r="N8" s="1130"/>
      <c r="O8" s="1130" t="s">
        <v>463</v>
      </c>
      <c r="P8" s="1130" t="s">
        <v>448</v>
      </c>
      <c r="Q8" s="1130"/>
      <c r="S8" s="576"/>
      <c r="T8" s="576"/>
    </row>
    <row r="9" spans="1:20" ht="24.75" customHeight="1" x14ac:dyDescent="0.2">
      <c r="A9" s="1130"/>
      <c r="B9" s="1130"/>
      <c r="C9" s="1130"/>
      <c r="D9" s="1130"/>
      <c r="E9" s="1130"/>
      <c r="F9" s="1130"/>
      <c r="G9" s="1130"/>
      <c r="H9" s="1130"/>
      <c r="I9" s="1130"/>
      <c r="J9" s="1130"/>
      <c r="K9" s="1130"/>
      <c r="L9" s="1130"/>
      <c r="M9" s="1130"/>
      <c r="N9" s="1130"/>
      <c r="O9" s="1130"/>
      <c r="P9" s="1130"/>
      <c r="Q9" s="1130"/>
      <c r="S9" s="576"/>
      <c r="T9" s="576"/>
    </row>
    <row r="10" spans="1:20" ht="16.5" customHeight="1" x14ac:dyDescent="0.2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S10" s="621"/>
      <c r="T10" s="576"/>
    </row>
    <row r="11" spans="1:20" s="909" customFormat="1" ht="33.75" customHeight="1" x14ac:dyDescent="0.2">
      <c r="A11" s="908">
        <v>1</v>
      </c>
      <c r="B11" s="908" t="s">
        <v>467</v>
      </c>
      <c r="C11" s="593" t="s">
        <v>26</v>
      </c>
      <c r="D11" s="593">
        <f>6+7+28+7</f>
        <v>48</v>
      </c>
      <c r="E11" s="593">
        <v>0</v>
      </c>
      <c r="F11" s="593">
        <f>'прил.3 '!D71</f>
        <v>577</v>
      </c>
      <c r="G11" s="593">
        <v>200</v>
      </c>
      <c r="H11" s="593">
        <f>'прил.3 '!F71</f>
        <v>2757802.91</v>
      </c>
      <c r="I11" s="910">
        <v>6417.5</v>
      </c>
      <c r="J11" s="911">
        <f>'прил.3 '!H71</f>
        <v>635290.87183376704</v>
      </c>
      <c r="K11" s="593" t="e">
        <f>'прил.3 '!I71</f>
        <v>#REF!</v>
      </c>
      <c r="L11" s="593" t="e">
        <f>'прил.3 '!J71</f>
        <v>#REF!</v>
      </c>
      <c r="M11" s="593" t="e">
        <f>'прил.3 '!K71</f>
        <v>#REF!</v>
      </c>
      <c r="N11" s="593" t="e">
        <f>'реестр общая балансовая'!G16</f>
        <v>#REF!</v>
      </c>
      <c r="O11" s="912" t="e">
        <f>'подраздел 1.4. казна имущ'!#REF!</f>
        <v>#REF!</v>
      </c>
      <c r="P11" s="593">
        <v>13325.82</v>
      </c>
      <c r="Q11" s="593">
        <f>'подраздел 2.4. казна движ!'!G21</f>
        <v>4871.8908200000005</v>
      </c>
      <c r="S11" s="621"/>
      <c r="T11" s="576"/>
    </row>
    <row r="12" spans="1:20" s="909" customFormat="1" ht="31.5" x14ac:dyDescent="0.2">
      <c r="A12" s="908">
        <v>2</v>
      </c>
      <c r="B12" s="908" t="s">
        <v>472</v>
      </c>
      <c r="C12" s="593">
        <v>0</v>
      </c>
      <c r="D12" s="593">
        <v>1</v>
      </c>
      <c r="E12" s="593">
        <v>0</v>
      </c>
      <c r="F12" s="593">
        <v>37</v>
      </c>
      <c r="G12" s="593">
        <v>0</v>
      </c>
      <c r="H12" s="593">
        <v>62746.239999999998</v>
      </c>
      <c r="I12" s="593">
        <v>0</v>
      </c>
      <c r="J12" s="622">
        <v>50261.599999999999</v>
      </c>
      <c r="K12" s="593">
        <v>50063.6</v>
      </c>
      <c r="L12" s="593" t="s">
        <v>26</v>
      </c>
      <c r="M12" s="593">
        <v>198</v>
      </c>
      <c r="N12" s="593">
        <v>42020</v>
      </c>
      <c r="O12" s="593">
        <v>42020</v>
      </c>
      <c r="P12" s="593">
        <v>0</v>
      </c>
      <c r="Q12" s="593">
        <v>0</v>
      </c>
      <c r="S12" s="621"/>
      <c r="T12" s="576"/>
    </row>
    <row r="13" spans="1:20" s="909" customFormat="1" ht="31.5" x14ac:dyDescent="0.2">
      <c r="A13" s="908">
        <v>3</v>
      </c>
      <c r="B13" s="908" t="s">
        <v>473</v>
      </c>
      <c r="C13" s="593">
        <v>0</v>
      </c>
      <c r="D13" s="593">
        <v>1</v>
      </c>
      <c r="E13" s="593">
        <v>0</v>
      </c>
      <c r="F13" s="593">
        <v>19</v>
      </c>
      <c r="G13" s="593">
        <v>0</v>
      </c>
      <c r="H13" s="593">
        <v>47924.7</v>
      </c>
      <c r="I13" s="593">
        <v>0</v>
      </c>
      <c r="J13" s="622">
        <f t="shared" ref="J13:J23" si="0">K13+M13</f>
        <v>51949.4</v>
      </c>
      <c r="K13" s="593">
        <f>46396.8+4808.2</f>
        <v>51205</v>
      </c>
      <c r="L13" s="913" t="s">
        <v>26</v>
      </c>
      <c r="M13" s="593">
        <v>744.4</v>
      </c>
      <c r="N13" s="593">
        <v>47141.2</v>
      </c>
      <c r="O13" s="593">
        <v>46396.800000000003</v>
      </c>
      <c r="P13" s="593">
        <v>0</v>
      </c>
      <c r="Q13" s="593">
        <v>744.4</v>
      </c>
      <c r="S13" s="621"/>
      <c r="T13" s="576"/>
    </row>
    <row r="14" spans="1:20" s="909" customFormat="1" ht="31.5" x14ac:dyDescent="0.2">
      <c r="A14" s="908">
        <v>4</v>
      </c>
      <c r="B14" s="908" t="s">
        <v>475</v>
      </c>
      <c r="C14" s="593">
        <v>0</v>
      </c>
      <c r="D14" s="593">
        <v>1</v>
      </c>
      <c r="E14" s="593">
        <v>0</v>
      </c>
      <c r="F14" s="593">
        <v>44</v>
      </c>
      <c r="G14" s="593">
        <v>0</v>
      </c>
      <c r="H14" s="914">
        <v>127705.1</v>
      </c>
      <c r="I14" s="593">
        <v>0</v>
      </c>
      <c r="J14" s="622">
        <v>23031.7</v>
      </c>
      <c r="K14" s="593">
        <v>22990.1</v>
      </c>
      <c r="L14" s="593">
        <v>0</v>
      </c>
      <c r="M14" s="593">
        <v>41.6</v>
      </c>
      <c r="N14" s="593">
        <v>57597.1</v>
      </c>
      <c r="O14" s="593">
        <v>57597.1</v>
      </c>
      <c r="P14" s="593">
        <v>0</v>
      </c>
      <c r="Q14" s="593" t="s">
        <v>26</v>
      </c>
      <c r="S14" s="872"/>
      <c r="T14" s="576"/>
    </row>
    <row r="15" spans="1:20" s="909" customFormat="1" ht="31.5" x14ac:dyDescent="0.2">
      <c r="A15" s="908">
        <v>5</v>
      </c>
      <c r="B15" s="908" t="s">
        <v>476</v>
      </c>
      <c r="C15" s="593">
        <v>0</v>
      </c>
      <c r="D15" s="593">
        <v>1</v>
      </c>
      <c r="E15" s="593">
        <v>0</v>
      </c>
      <c r="F15" s="593">
        <v>34</v>
      </c>
      <c r="G15" s="593">
        <v>2</v>
      </c>
      <c r="H15" s="593">
        <v>30528.16</v>
      </c>
      <c r="I15" s="593">
        <v>173.76</v>
      </c>
      <c r="J15" s="622">
        <f>K15+M15</f>
        <v>31507.4</v>
      </c>
      <c r="K15" s="593">
        <v>30375.9</v>
      </c>
      <c r="L15" s="593">
        <v>88.9</v>
      </c>
      <c r="M15" s="593">
        <v>1131.5</v>
      </c>
      <c r="N15" s="593">
        <f>O15+Q15</f>
        <v>31456.6</v>
      </c>
      <c r="O15" s="593">
        <v>30325.1</v>
      </c>
      <c r="P15" s="593">
        <v>88.9</v>
      </c>
      <c r="Q15" s="593">
        <v>1131.5</v>
      </c>
      <c r="S15" s="621"/>
      <c r="T15" s="576"/>
    </row>
    <row r="16" spans="1:20" s="909" customFormat="1" ht="31.5" x14ac:dyDescent="0.2">
      <c r="A16" s="908">
        <v>6</v>
      </c>
      <c r="B16" s="908" t="s">
        <v>477</v>
      </c>
      <c r="C16" s="593">
        <v>0</v>
      </c>
      <c r="D16" s="593">
        <v>1</v>
      </c>
      <c r="E16" s="593">
        <v>0</v>
      </c>
      <c r="F16" s="593">
        <v>31</v>
      </c>
      <c r="G16" s="593">
        <v>1</v>
      </c>
      <c r="H16" s="593">
        <v>141281.70000000001</v>
      </c>
      <c r="I16" s="593">
        <v>82.1</v>
      </c>
      <c r="J16" s="622">
        <v>37894.129999999997</v>
      </c>
      <c r="K16" s="593">
        <v>37355.68</v>
      </c>
      <c r="L16" s="593">
        <v>1085.07</v>
      </c>
      <c r="M16" s="593">
        <v>538.45000000000005</v>
      </c>
      <c r="N16" s="915">
        <v>34345.99</v>
      </c>
      <c r="O16" s="593">
        <v>34083.53</v>
      </c>
      <c r="P16" s="593">
        <v>1085.07</v>
      </c>
      <c r="Q16" s="593">
        <v>262.45999999999998</v>
      </c>
      <c r="S16" s="621"/>
      <c r="T16" s="576"/>
    </row>
    <row r="17" spans="1:20" s="909" customFormat="1" ht="31.5" x14ac:dyDescent="0.2">
      <c r="A17" s="908">
        <v>7</v>
      </c>
      <c r="B17" s="908" t="s">
        <v>478</v>
      </c>
      <c r="C17" s="593">
        <v>0</v>
      </c>
      <c r="D17" s="593">
        <v>1</v>
      </c>
      <c r="E17" s="593">
        <v>0</v>
      </c>
      <c r="F17" s="593">
        <v>3</v>
      </c>
      <c r="G17" s="593">
        <v>0</v>
      </c>
      <c r="H17" s="593">
        <v>939.23</v>
      </c>
      <c r="I17" s="593">
        <v>0</v>
      </c>
      <c r="J17" s="622">
        <f t="shared" si="0"/>
        <v>30129.200000000001</v>
      </c>
      <c r="K17" s="593">
        <v>30129.200000000001</v>
      </c>
      <c r="L17" s="593">
        <v>0</v>
      </c>
      <c r="M17" s="593">
        <v>0</v>
      </c>
      <c r="N17" s="593">
        <f t="shared" ref="N17" si="1">O17+Q17</f>
        <v>30129.200000000001</v>
      </c>
      <c r="O17" s="593">
        <v>30129.200000000001</v>
      </c>
      <c r="P17" s="593">
        <v>0</v>
      </c>
      <c r="Q17" s="593">
        <v>0</v>
      </c>
      <c r="S17" s="621"/>
      <c r="T17" s="576"/>
    </row>
    <row r="18" spans="1:20" s="909" customFormat="1" ht="31.5" x14ac:dyDescent="0.2">
      <c r="A18" s="908">
        <v>8</v>
      </c>
      <c r="B18" s="908" t="s">
        <v>479</v>
      </c>
      <c r="C18" s="593">
        <v>0</v>
      </c>
      <c r="D18" s="593">
        <v>1</v>
      </c>
      <c r="E18" s="593">
        <v>0</v>
      </c>
      <c r="F18" s="593">
        <v>13</v>
      </c>
      <c r="G18" s="593">
        <v>0</v>
      </c>
      <c r="H18" s="593">
        <v>41800.6</v>
      </c>
      <c r="I18" s="593">
        <v>0</v>
      </c>
      <c r="J18" s="622">
        <v>13681</v>
      </c>
      <c r="K18" s="593">
        <v>13681</v>
      </c>
      <c r="L18" s="593">
        <v>0</v>
      </c>
      <c r="M18" s="593">
        <v>0</v>
      </c>
      <c r="N18" s="593">
        <v>13603</v>
      </c>
      <c r="O18" s="593">
        <v>13603</v>
      </c>
      <c r="P18" s="593">
        <v>0</v>
      </c>
      <c r="Q18" s="593">
        <v>0</v>
      </c>
      <c r="S18" s="621"/>
      <c r="T18" s="576"/>
    </row>
    <row r="19" spans="1:20" s="909" customFormat="1" ht="31.5" x14ac:dyDescent="0.2">
      <c r="A19" s="908">
        <v>9</v>
      </c>
      <c r="B19" s="908" t="s">
        <v>474</v>
      </c>
      <c r="C19" s="593">
        <v>0</v>
      </c>
      <c r="D19" s="593">
        <v>1</v>
      </c>
      <c r="E19" s="593">
        <v>0</v>
      </c>
      <c r="F19" s="593">
        <v>41</v>
      </c>
      <c r="G19" s="593">
        <v>1</v>
      </c>
      <c r="H19" s="593">
        <f>1466+29602+208.77</f>
        <v>31276.77</v>
      </c>
      <c r="I19" s="593">
        <v>56.11</v>
      </c>
      <c r="J19" s="622">
        <f t="shared" si="0"/>
        <v>29730</v>
      </c>
      <c r="K19" s="593">
        <v>28895</v>
      </c>
      <c r="L19" s="593">
        <v>0</v>
      </c>
      <c r="M19" s="593">
        <v>835</v>
      </c>
      <c r="N19" s="593">
        <v>23848</v>
      </c>
      <c r="O19" s="593">
        <v>23848</v>
      </c>
      <c r="P19" s="593">
        <v>0</v>
      </c>
      <c r="Q19" s="593">
        <v>0</v>
      </c>
      <c r="S19" s="621"/>
      <c r="T19" s="576"/>
    </row>
    <row r="20" spans="1:20" s="909" customFormat="1" ht="31.5" x14ac:dyDescent="0.2">
      <c r="A20" s="908">
        <v>10</v>
      </c>
      <c r="B20" s="908" t="s">
        <v>480</v>
      </c>
      <c r="C20" s="593">
        <v>0</v>
      </c>
      <c r="D20" s="593">
        <v>1</v>
      </c>
      <c r="E20" s="593">
        <v>0</v>
      </c>
      <c r="F20" s="593">
        <v>47</v>
      </c>
      <c r="G20" s="593">
        <v>2</v>
      </c>
      <c r="H20" s="593">
        <v>62452.411</v>
      </c>
      <c r="I20" s="593">
        <v>124.6</v>
      </c>
      <c r="J20" s="622">
        <f t="shared" si="0"/>
        <v>82748.3</v>
      </c>
      <c r="K20" s="593">
        <v>81231.600000000006</v>
      </c>
      <c r="L20" s="593">
        <v>637.79999999999995</v>
      </c>
      <c r="M20" s="593">
        <v>1516.7</v>
      </c>
      <c r="N20" s="593">
        <f>O20+Q20</f>
        <v>78222.399999999994</v>
      </c>
      <c r="O20" s="593">
        <v>76809.399999999994</v>
      </c>
      <c r="P20" s="593">
        <v>637.79999999999995</v>
      </c>
      <c r="Q20" s="593">
        <v>1413</v>
      </c>
      <c r="S20" s="621"/>
      <c r="T20" s="576"/>
    </row>
    <row r="21" spans="1:20" s="909" customFormat="1" ht="31.5" x14ac:dyDescent="0.2">
      <c r="A21" s="908">
        <v>11</v>
      </c>
      <c r="B21" s="908" t="s">
        <v>481</v>
      </c>
      <c r="C21" s="593">
        <v>0</v>
      </c>
      <c r="D21" s="593">
        <v>1</v>
      </c>
      <c r="E21" s="593">
        <v>0</v>
      </c>
      <c r="F21" s="593">
        <v>37</v>
      </c>
      <c r="G21" s="593">
        <v>2</v>
      </c>
      <c r="H21" s="593">
        <v>22232.799999999999</v>
      </c>
      <c r="I21" s="593">
        <v>138.4</v>
      </c>
      <c r="J21" s="622">
        <f t="shared" si="0"/>
        <v>109540.2</v>
      </c>
      <c r="K21" s="593">
        <f>155.8+179.6+23.3+23.3+149.4+21.4+7184.7+68.6+115.7+720.5+497.7+8398.6+445.6+90888.5</f>
        <v>108872.7</v>
      </c>
      <c r="L21" s="593">
        <f>874.2+95.2</f>
        <v>969.40000000000009</v>
      </c>
      <c r="M21" s="593">
        <f>147.5+98.2+82.7+35+304.1</f>
        <v>667.5</v>
      </c>
      <c r="N21" s="593">
        <f>O21+Q21</f>
        <v>109212.4</v>
      </c>
      <c r="O21" s="593">
        <v>108908.4</v>
      </c>
      <c r="P21" s="593">
        <v>95.2</v>
      </c>
      <c r="Q21" s="593">
        <v>304</v>
      </c>
      <c r="S21" s="621"/>
      <c r="T21" s="576"/>
    </row>
    <row r="22" spans="1:20" s="909" customFormat="1" ht="31.5" x14ac:dyDescent="0.2">
      <c r="A22" s="908">
        <v>12</v>
      </c>
      <c r="B22" s="908" t="s">
        <v>482</v>
      </c>
      <c r="C22" s="593">
        <v>0</v>
      </c>
      <c r="D22" s="593">
        <v>1</v>
      </c>
      <c r="E22" s="593">
        <v>0</v>
      </c>
      <c r="F22" s="593">
        <v>24</v>
      </c>
      <c r="G22" s="593">
        <v>0</v>
      </c>
      <c r="H22" s="593">
        <v>25859</v>
      </c>
      <c r="I22" s="593">
        <v>0</v>
      </c>
      <c r="J22" s="622">
        <f t="shared" si="0"/>
        <v>14646.5</v>
      </c>
      <c r="K22" s="593">
        <v>14143.8</v>
      </c>
      <c r="L22" s="593">
        <v>0</v>
      </c>
      <c r="M22" s="593">
        <v>502.7</v>
      </c>
      <c r="N22" s="593">
        <v>13421.4</v>
      </c>
      <c r="O22" s="593">
        <v>13870.352000000001</v>
      </c>
      <c r="P22" s="593">
        <v>0</v>
      </c>
      <c r="Q22" s="593">
        <v>502.7</v>
      </c>
      <c r="S22" s="621"/>
      <c r="T22" s="576"/>
    </row>
    <row r="23" spans="1:20" s="909" customFormat="1" ht="31.5" x14ac:dyDescent="0.2">
      <c r="A23" s="908">
        <v>13</v>
      </c>
      <c r="B23" s="908" t="s">
        <v>483</v>
      </c>
      <c r="C23" s="593">
        <v>0</v>
      </c>
      <c r="D23" s="593">
        <v>2</v>
      </c>
      <c r="E23" s="593">
        <v>0</v>
      </c>
      <c r="F23" s="593">
        <v>138</v>
      </c>
      <c r="G23" s="593">
        <v>0</v>
      </c>
      <c r="H23" s="593">
        <v>710025.8</v>
      </c>
      <c r="I23" s="593">
        <v>0</v>
      </c>
      <c r="J23" s="622">
        <f t="shared" si="0"/>
        <v>121043.59299999999</v>
      </c>
      <c r="K23" s="593">
        <v>52584.4</v>
      </c>
      <c r="L23" s="593">
        <v>0</v>
      </c>
      <c r="M23" s="593">
        <v>68459.192999999999</v>
      </c>
      <c r="N23" s="593">
        <f>O23+Q23</f>
        <v>174241.05100000001</v>
      </c>
      <c r="O23" s="593">
        <v>174241.05100000001</v>
      </c>
      <c r="P23" s="593">
        <v>0</v>
      </c>
      <c r="Q23" s="593">
        <v>0</v>
      </c>
      <c r="S23" s="621"/>
      <c r="T23" s="576"/>
    </row>
    <row r="24" spans="1:20" ht="15.75" x14ac:dyDescent="0.2">
      <c r="A24" s="623"/>
      <c r="B24" s="596" t="s">
        <v>468</v>
      </c>
      <c r="C24" s="594">
        <f>SUM(C11:C23)</f>
        <v>0</v>
      </c>
      <c r="D24" s="594">
        <f>SUM(D11:D23)</f>
        <v>61</v>
      </c>
      <c r="E24" s="594">
        <f t="shared" ref="E24" si="2">SUM(E11:E23)</f>
        <v>0</v>
      </c>
      <c r="F24" s="594">
        <f>SUM(F11:F23)</f>
        <v>1045</v>
      </c>
      <c r="G24" s="594">
        <f t="shared" ref="G24:Q24" si="3">SUM(G11:G23)</f>
        <v>208</v>
      </c>
      <c r="H24" s="594">
        <f t="shared" si="3"/>
        <v>4062575.421000001</v>
      </c>
      <c r="I24" s="594">
        <f t="shared" si="3"/>
        <v>6992.47</v>
      </c>
      <c r="J24" s="594">
        <f t="shared" si="3"/>
        <v>1231453.8948337669</v>
      </c>
      <c r="K24" s="594" t="e">
        <f t="shared" si="3"/>
        <v>#REF!</v>
      </c>
      <c r="L24" s="594" t="e">
        <f t="shared" si="3"/>
        <v>#REF!</v>
      </c>
      <c r="M24" s="594" t="e">
        <f t="shared" si="3"/>
        <v>#REF!</v>
      </c>
      <c r="N24" s="594" t="e">
        <f t="shared" si="3"/>
        <v>#REF!</v>
      </c>
      <c r="O24" s="594" t="e">
        <f t="shared" si="3"/>
        <v>#REF!</v>
      </c>
      <c r="P24" s="594">
        <f t="shared" si="3"/>
        <v>15232.789999999999</v>
      </c>
      <c r="Q24" s="594">
        <f t="shared" si="3"/>
        <v>9229.9508200000018</v>
      </c>
      <c r="S24" s="624"/>
      <c r="T24" s="576"/>
    </row>
    <row r="25" spans="1:20" x14ac:dyDescent="0.2">
      <c r="S25" s="576"/>
      <c r="T25" s="576"/>
    </row>
    <row r="26" spans="1:20" ht="9.75" customHeight="1" x14ac:dyDescent="0.2">
      <c r="A26" s="1145"/>
      <c r="B26" s="1146"/>
      <c r="C26" s="1146"/>
      <c r="D26" s="1146"/>
      <c r="E26" s="1146"/>
      <c r="F26" s="1146"/>
      <c r="G26" s="1146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</row>
    <row r="27" spans="1:20" hidden="1" x14ac:dyDescent="0.2">
      <c r="A27" s="1146"/>
      <c r="B27" s="1146"/>
      <c r="C27" s="1146"/>
      <c r="D27" s="1146"/>
      <c r="E27" s="1146"/>
      <c r="F27" s="1146"/>
      <c r="G27" s="1146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</row>
    <row r="28" spans="1:20" hidden="1" x14ac:dyDescent="0.2">
      <c r="A28" s="1146"/>
      <c r="B28" s="1146"/>
      <c r="C28" s="1146"/>
      <c r="D28" s="1146"/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</row>
    <row r="29" spans="1:20" hidden="1" x14ac:dyDescent="0.2">
      <c r="A29" s="1146"/>
      <c r="B29" s="1146"/>
      <c r="C29" s="114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</row>
    <row r="30" spans="1:20" ht="12.75" customHeight="1" x14ac:dyDescent="0.2"/>
    <row r="31" spans="1:20" ht="12.75" customHeight="1" x14ac:dyDescent="0.2">
      <c r="O31" s="584"/>
    </row>
    <row r="32" spans="1:20" x14ac:dyDescent="0.2">
      <c r="O32" s="584"/>
    </row>
    <row r="33" spans="15:15" ht="12.75" customHeight="1" x14ac:dyDescent="0.2">
      <c r="O33" s="584"/>
    </row>
    <row r="34" spans="15:15" ht="12.75" customHeight="1" x14ac:dyDescent="0.2"/>
    <row r="39" spans="15:15" ht="25.5" customHeight="1" x14ac:dyDescent="0.2"/>
    <row r="42" spans="15:15" ht="25.5" customHeight="1" x14ac:dyDescent="0.2"/>
    <row r="48" spans="15:15" ht="38.25" customHeight="1" x14ac:dyDescent="0.2"/>
  </sheetData>
  <mergeCells count="28">
    <mergeCell ref="A2:Q2"/>
    <mergeCell ref="I6:I9"/>
    <mergeCell ref="C3:E5"/>
    <mergeCell ref="F3:I4"/>
    <mergeCell ref="F5:G5"/>
    <mergeCell ref="H5:I5"/>
    <mergeCell ref="J5:M5"/>
    <mergeCell ref="N5:Q5"/>
    <mergeCell ref="C6:C9"/>
    <mergeCell ref="D6:D9"/>
    <mergeCell ref="F6:F9"/>
    <mergeCell ref="G6:G9"/>
    <mergeCell ref="H6:H9"/>
    <mergeCell ref="A26:Q29"/>
    <mergeCell ref="B3:B9"/>
    <mergeCell ref="A3:A9"/>
    <mergeCell ref="E6:E9"/>
    <mergeCell ref="L8:L9"/>
    <mergeCell ref="P8:P9"/>
    <mergeCell ref="J3:Q4"/>
    <mergeCell ref="J6:J9"/>
    <mergeCell ref="K6:L7"/>
    <mergeCell ref="M6:M9"/>
    <mergeCell ref="N6:N9"/>
    <mergeCell ref="O6:P7"/>
    <mergeCell ref="Q6:Q9"/>
    <mergeCell ref="K8:K9"/>
    <mergeCell ref="O8:O9"/>
  </mergeCells>
  <printOptions horizontalCentered="1"/>
  <pageMargins left="0.25" right="0.25" top="0.75" bottom="0.75" header="0.3" footer="0.3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49"/>
  <sheetViews>
    <sheetView view="pageBreakPreview" zoomScale="60" workbookViewId="0">
      <selection activeCell="D34" sqref="D34"/>
    </sheetView>
  </sheetViews>
  <sheetFormatPr defaultColWidth="9.140625" defaultRowHeight="18.75" x14ac:dyDescent="0.3"/>
  <cols>
    <col min="1" max="1" width="9.7109375" style="247" customWidth="1"/>
    <col min="2" max="2" width="25.140625" style="247" customWidth="1"/>
    <col min="3" max="3" width="32.85546875" style="247" customWidth="1"/>
    <col min="4" max="4" width="13.5703125" style="247" customWidth="1"/>
    <col min="5" max="5" width="15.7109375" style="313" customWidth="1"/>
    <col min="6" max="6" width="25.5703125" style="247" customWidth="1"/>
    <col min="7" max="7" width="20.7109375" style="247" customWidth="1"/>
    <col min="8" max="8" width="59.42578125" style="247" customWidth="1"/>
    <col min="9" max="10" width="7.140625" style="247" hidden="1" customWidth="1"/>
    <col min="11" max="11" width="4" style="247" hidden="1" customWidth="1"/>
    <col min="12" max="12" width="60.28515625" style="247" customWidth="1"/>
    <col min="13" max="13" width="28.28515625" style="226" customWidth="1"/>
    <col min="14" max="14" width="12.85546875" style="226" customWidth="1"/>
    <col min="15" max="15" width="12.85546875" style="248" customWidth="1"/>
    <col min="16" max="19" width="11.42578125" style="248" customWidth="1"/>
    <col min="20" max="16384" width="9.140625" style="248"/>
  </cols>
  <sheetData>
    <row r="1" spans="1:14" x14ac:dyDescent="0.3">
      <c r="A1" s="315"/>
      <c r="B1" s="315"/>
      <c r="C1" s="315"/>
      <c r="D1" s="315"/>
      <c r="E1" s="246"/>
      <c r="F1" s="315"/>
      <c r="G1" s="315"/>
      <c r="H1" s="315"/>
      <c r="J1" s="946" t="s">
        <v>10</v>
      </c>
      <c r="K1" s="946"/>
      <c r="L1" s="946"/>
    </row>
    <row r="2" spans="1:14" ht="52.5" customHeight="1" x14ac:dyDescent="0.3">
      <c r="A2" s="947" t="s">
        <v>1911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249"/>
      <c r="N2" s="249"/>
    </row>
    <row r="3" spans="1:14" ht="38.25" customHeight="1" x14ac:dyDescent="0.3">
      <c r="A3" s="944" t="s">
        <v>12</v>
      </c>
      <c r="B3" s="944" t="s">
        <v>425</v>
      </c>
      <c r="C3" s="944" t="s">
        <v>424</v>
      </c>
      <c r="D3" s="944" t="s">
        <v>13</v>
      </c>
      <c r="E3" s="944"/>
      <c r="F3" s="944" t="s">
        <v>21</v>
      </c>
      <c r="G3" s="948" t="s">
        <v>824</v>
      </c>
      <c r="H3" s="944" t="s">
        <v>17</v>
      </c>
      <c r="I3" s="944" t="s">
        <v>18</v>
      </c>
      <c r="J3" s="944" t="s">
        <v>19</v>
      </c>
      <c r="K3" s="944" t="s">
        <v>20</v>
      </c>
      <c r="L3" s="944" t="s">
        <v>825</v>
      </c>
      <c r="M3" s="250"/>
    </row>
    <row r="4" spans="1:14" ht="112.5" customHeight="1" x14ac:dyDescent="0.3">
      <c r="A4" s="944"/>
      <c r="B4" s="944"/>
      <c r="C4" s="944"/>
      <c r="D4" s="316" t="s">
        <v>14</v>
      </c>
      <c r="E4" s="251" t="s">
        <v>15</v>
      </c>
      <c r="F4" s="944"/>
      <c r="G4" s="949"/>
      <c r="H4" s="944"/>
      <c r="I4" s="944"/>
      <c r="J4" s="944"/>
      <c r="K4" s="944"/>
      <c r="L4" s="944"/>
      <c r="M4" s="250"/>
      <c r="N4" s="250"/>
    </row>
    <row r="5" spans="1:14" x14ac:dyDescent="0.3">
      <c r="A5" s="316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6">
        <v>10</v>
      </c>
      <c r="K5" s="316">
        <v>11</v>
      </c>
      <c r="L5" s="316">
        <v>12</v>
      </c>
      <c r="M5" s="250"/>
      <c r="N5" s="250"/>
    </row>
    <row r="6" spans="1:14" ht="56.25" hidden="1" x14ac:dyDescent="0.3">
      <c r="A6" s="316">
        <v>1</v>
      </c>
      <c r="B6" s="316" t="s">
        <v>384</v>
      </c>
      <c r="C6" s="206" t="s">
        <v>640</v>
      </c>
      <c r="D6" s="316" t="s">
        <v>89</v>
      </c>
      <c r="E6" s="252">
        <v>74.650000000000006</v>
      </c>
      <c r="F6" s="316" t="s">
        <v>637</v>
      </c>
      <c r="G6" s="253" t="s">
        <v>638</v>
      </c>
      <c r="H6" s="316" t="s">
        <v>639</v>
      </c>
      <c r="I6" s="253"/>
      <c r="J6" s="253"/>
      <c r="K6" s="253"/>
      <c r="L6" s="254" t="s">
        <v>881</v>
      </c>
      <c r="M6" s="233"/>
      <c r="N6" s="233"/>
    </row>
    <row r="7" spans="1:14" s="247" customFormat="1" ht="56.25" hidden="1" x14ac:dyDescent="0.25">
      <c r="A7" s="316">
        <v>2</v>
      </c>
      <c r="B7" s="316" t="s">
        <v>384</v>
      </c>
      <c r="C7" s="206" t="s">
        <v>645</v>
      </c>
      <c r="D7" s="316" t="s">
        <v>89</v>
      </c>
      <c r="E7" s="255">
        <v>41.13</v>
      </c>
      <c r="F7" s="316" t="s">
        <v>642</v>
      </c>
      <c r="G7" s="316" t="s">
        <v>643</v>
      </c>
      <c r="H7" s="316" t="s">
        <v>644</v>
      </c>
      <c r="I7" s="256"/>
      <c r="J7" s="256"/>
      <c r="K7" s="256"/>
      <c r="L7" s="254" t="s">
        <v>881</v>
      </c>
      <c r="M7" s="317"/>
      <c r="N7" s="317"/>
    </row>
    <row r="8" spans="1:14" ht="56.25" hidden="1" x14ac:dyDescent="0.3">
      <c r="A8" s="316">
        <v>3</v>
      </c>
      <c r="B8" s="316" t="s">
        <v>384</v>
      </c>
      <c r="C8" s="206" t="s">
        <v>664</v>
      </c>
      <c r="D8" s="316" t="s">
        <v>89</v>
      </c>
      <c r="E8" s="251">
        <v>46.87</v>
      </c>
      <c r="F8" s="316" t="s">
        <v>665</v>
      </c>
      <c r="G8" s="316" t="s">
        <v>638</v>
      </c>
      <c r="H8" s="316" t="s">
        <v>666</v>
      </c>
      <c r="I8" s="316"/>
      <c r="J8" s="316"/>
      <c r="K8" s="316"/>
      <c r="L8" s="254" t="s">
        <v>881</v>
      </c>
      <c r="M8" s="233"/>
      <c r="N8" s="233"/>
    </row>
    <row r="9" spans="1:14" ht="56.25" hidden="1" x14ac:dyDescent="0.3">
      <c r="A9" s="316">
        <v>4</v>
      </c>
      <c r="B9" s="316" t="s">
        <v>384</v>
      </c>
      <c r="C9" s="206" t="s">
        <v>1921</v>
      </c>
      <c r="D9" s="316" t="s">
        <v>89</v>
      </c>
      <c r="E9" s="251">
        <v>57.3</v>
      </c>
      <c r="F9" s="316" t="s">
        <v>1922</v>
      </c>
      <c r="G9" s="257">
        <v>41622</v>
      </c>
      <c r="H9" s="316" t="s">
        <v>1923</v>
      </c>
      <c r="I9" s="316"/>
      <c r="J9" s="316"/>
      <c r="K9" s="316"/>
      <c r="L9" s="254" t="s">
        <v>881</v>
      </c>
      <c r="M9" s="233"/>
      <c r="N9" s="233"/>
    </row>
    <row r="10" spans="1:14" ht="56.25" hidden="1" x14ac:dyDescent="0.3">
      <c r="A10" s="316">
        <v>5</v>
      </c>
      <c r="B10" s="316" t="s">
        <v>384</v>
      </c>
      <c r="C10" s="206" t="s">
        <v>667</v>
      </c>
      <c r="D10" s="316" t="s">
        <v>89</v>
      </c>
      <c r="E10" s="251">
        <v>37.44</v>
      </c>
      <c r="F10" s="316" t="s">
        <v>668</v>
      </c>
      <c r="G10" s="316" t="s">
        <v>638</v>
      </c>
      <c r="H10" s="316" t="s">
        <v>669</v>
      </c>
      <c r="I10" s="316"/>
      <c r="J10" s="316"/>
      <c r="K10" s="316"/>
      <c r="L10" s="254" t="s">
        <v>881</v>
      </c>
      <c r="M10" s="233"/>
      <c r="N10" s="233"/>
    </row>
    <row r="11" spans="1:14" ht="56.25" hidden="1" x14ac:dyDescent="0.3">
      <c r="A11" s="316">
        <v>6</v>
      </c>
      <c r="B11" s="316" t="s">
        <v>384</v>
      </c>
      <c r="C11" s="206" t="s">
        <v>670</v>
      </c>
      <c r="D11" s="316" t="s">
        <v>89</v>
      </c>
      <c r="E11" s="251">
        <v>47.11</v>
      </c>
      <c r="F11" s="316" t="s">
        <v>671</v>
      </c>
      <c r="G11" s="316" t="s">
        <v>638</v>
      </c>
      <c r="H11" s="316" t="s">
        <v>672</v>
      </c>
      <c r="I11" s="316"/>
      <c r="J11" s="316"/>
      <c r="K11" s="316"/>
      <c r="L11" s="254" t="s">
        <v>881</v>
      </c>
      <c r="M11" s="233"/>
      <c r="N11" s="233"/>
    </row>
    <row r="12" spans="1:14" ht="56.25" hidden="1" x14ac:dyDescent="0.3">
      <c r="A12" s="316">
        <v>7</v>
      </c>
      <c r="B12" s="316" t="s">
        <v>384</v>
      </c>
      <c r="C12" s="206" t="s">
        <v>673</v>
      </c>
      <c r="D12" s="316" t="s">
        <v>89</v>
      </c>
      <c r="E12" s="251">
        <v>42.05</v>
      </c>
      <c r="F12" s="316" t="s">
        <v>641</v>
      </c>
      <c r="G12" s="316" t="s">
        <v>674</v>
      </c>
      <c r="H12" s="316" t="s">
        <v>675</v>
      </c>
      <c r="I12" s="258"/>
      <c r="J12" s="258"/>
      <c r="K12" s="258"/>
      <c r="L12" s="254" t="s">
        <v>881</v>
      </c>
    </row>
    <row r="13" spans="1:14" ht="56.25" hidden="1" x14ac:dyDescent="0.3">
      <c r="A13" s="316">
        <v>8</v>
      </c>
      <c r="B13" s="316" t="s">
        <v>384</v>
      </c>
      <c r="C13" s="206" t="s">
        <v>1918</v>
      </c>
      <c r="D13" s="316" t="s">
        <v>89</v>
      </c>
      <c r="E13" s="251">
        <v>34.6</v>
      </c>
      <c r="F13" s="316" t="s">
        <v>1919</v>
      </c>
      <c r="G13" s="316" t="s">
        <v>674</v>
      </c>
      <c r="H13" s="316" t="s">
        <v>1920</v>
      </c>
      <c r="I13" s="258"/>
      <c r="J13" s="258"/>
      <c r="K13" s="258"/>
      <c r="L13" s="254" t="s">
        <v>881</v>
      </c>
    </row>
    <row r="14" spans="1:14" ht="54" hidden="1" customHeight="1" x14ac:dyDescent="0.3">
      <c r="A14" s="316">
        <v>9</v>
      </c>
      <c r="B14" s="316" t="s">
        <v>384</v>
      </c>
      <c r="C14" s="206" t="s">
        <v>721</v>
      </c>
      <c r="D14" s="316" t="s">
        <v>89</v>
      </c>
      <c r="E14" s="251">
        <v>40.9</v>
      </c>
      <c r="F14" s="316" t="s">
        <v>722</v>
      </c>
      <c r="G14" s="316" t="s">
        <v>638</v>
      </c>
      <c r="H14" s="316" t="s">
        <v>723</v>
      </c>
      <c r="I14" s="258"/>
      <c r="J14" s="258"/>
      <c r="K14" s="258"/>
      <c r="L14" s="254" t="s">
        <v>881</v>
      </c>
    </row>
    <row r="15" spans="1:14" ht="54" hidden="1" customHeight="1" x14ac:dyDescent="0.3">
      <c r="A15" s="316">
        <v>10</v>
      </c>
      <c r="B15" s="316" t="s">
        <v>384</v>
      </c>
      <c r="C15" s="206" t="s">
        <v>1925</v>
      </c>
      <c r="D15" s="316" t="s">
        <v>89</v>
      </c>
      <c r="E15" s="251">
        <v>28.2</v>
      </c>
      <c r="F15" s="316" t="s">
        <v>1926</v>
      </c>
      <c r="G15" s="257">
        <v>41374</v>
      </c>
      <c r="H15" s="316" t="s">
        <v>1927</v>
      </c>
      <c r="I15" s="258"/>
      <c r="J15" s="258"/>
      <c r="K15" s="258"/>
      <c r="L15" s="254" t="s">
        <v>881</v>
      </c>
    </row>
    <row r="16" spans="1:14" ht="54" hidden="1" customHeight="1" x14ac:dyDescent="0.3">
      <c r="A16" s="316">
        <v>11</v>
      </c>
      <c r="B16" s="316" t="s">
        <v>384</v>
      </c>
      <c r="C16" s="206" t="s">
        <v>1929</v>
      </c>
      <c r="D16" s="316" t="s">
        <v>89</v>
      </c>
      <c r="E16" s="251">
        <v>41</v>
      </c>
      <c r="F16" s="316" t="s">
        <v>724</v>
      </c>
      <c r="G16" s="316" t="s">
        <v>638</v>
      </c>
      <c r="H16" s="316" t="s">
        <v>725</v>
      </c>
      <c r="I16" s="258"/>
      <c r="J16" s="258"/>
      <c r="K16" s="258"/>
      <c r="L16" s="254" t="s">
        <v>881</v>
      </c>
      <c r="N16" s="227"/>
    </row>
    <row r="17" spans="1:15" ht="54" hidden="1" customHeight="1" x14ac:dyDescent="0.3">
      <c r="A17" s="316">
        <v>12</v>
      </c>
      <c r="B17" s="316" t="s">
        <v>384</v>
      </c>
      <c r="C17" s="206" t="s">
        <v>727</v>
      </c>
      <c r="D17" s="316" t="s">
        <v>89</v>
      </c>
      <c r="E17" s="251">
        <v>41.04</v>
      </c>
      <c r="F17" s="316" t="s">
        <v>726</v>
      </c>
      <c r="G17" s="257" t="s">
        <v>643</v>
      </c>
      <c r="H17" s="316" t="s">
        <v>728</v>
      </c>
      <c r="I17" s="258"/>
      <c r="J17" s="258"/>
      <c r="K17" s="258"/>
      <c r="L17" s="254" t="s">
        <v>881</v>
      </c>
      <c r="N17" s="227"/>
    </row>
    <row r="18" spans="1:15" ht="54" hidden="1" customHeight="1" x14ac:dyDescent="0.3">
      <c r="A18" s="316">
        <v>13</v>
      </c>
      <c r="B18" s="316" t="s">
        <v>384</v>
      </c>
      <c r="C18" s="206" t="s">
        <v>758</v>
      </c>
      <c r="D18" s="316" t="s">
        <v>89</v>
      </c>
      <c r="E18" s="251">
        <v>47.11</v>
      </c>
      <c r="F18" s="316" t="s">
        <v>759</v>
      </c>
      <c r="G18" s="257" t="s">
        <v>638</v>
      </c>
      <c r="H18" s="316" t="s">
        <v>760</v>
      </c>
      <c r="I18" s="258"/>
      <c r="J18" s="258"/>
      <c r="K18" s="258"/>
      <c r="L18" s="254" t="s">
        <v>881</v>
      </c>
      <c r="N18" s="227"/>
    </row>
    <row r="19" spans="1:15" ht="54" hidden="1" customHeight="1" x14ac:dyDescent="0.3">
      <c r="A19" s="316">
        <v>14</v>
      </c>
      <c r="B19" s="316" t="s">
        <v>384</v>
      </c>
      <c r="C19" s="206" t="s">
        <v>732</v>
      </c>
      <c r="D19" s="316" t="s">
        <v>89</v>
      </c>
      <c r="E19" s="251">
        <v>61.9</v>
      </c>
      <c r="F19" s="316" t="s">
        <v>734</v>
      </c>
      <c r="G19" s="316" t="s">
        <v>643</v>
      </c>
      <c r="H19" s="316" t="s">
        <v>733</v>
      </c>
      <c r="I19" s="258"/>
      <c r="J19" s="258"/>
      <c r="K19" s="258"/>
      <c r="L19" s="254" t="s">
        <v>881</v>
      </c>
      <c r="N19" s="227"/>
    </row>
    <row r="20" spans="1:15" ht="56.25" hidden="1" x14ac:dyDescent="0.3">
      <c r="A20" s="316">
        <v>15</v>
      </c>
      <c r="B20" s="316" t="s">
        <v>384</v>
      </c>
      <c r="C20" s="206" t="s">
        <v>747</v>
      </c>
      <c r="D20" s="316" t="s">
        <v>89</v>
      </c>
      <c r="E20" s="251">
        <v>48.41</v>
      </c>
      <c r="F20" s="316" t="s">
        <v>746</v>
      </c>
      <c r="G20" s="316" t="s">
        <v>643</v>
      </c>
      <c r="H20" s="316" t="s">
        <v>748</v>
      </c>
      <c r="I20" s="259"/>
      <c r="J20" s="259"/>
      <c r="K20" s="258"/>
      <c r="L20" s="254" t="s">
        <v>881</v>
      </c>
      <c r="N20" s="227"/>
      <c r="O20" s="260"/>
    </row>
    <row r="21" spans="1:15" ht="56.25" hidden="1" x14ac:dyDescent="0.3">
      <c r="A21" s="316">
        <v>16</v>
      </c>
      <c r="B21" s="316" t="s">
        <v>384</v>
      </c>
      <c r="C21" s="206" t="s">
        <v>1915</v>
      </c>
      <c r="D21" s="316" t="s">
        <v>89</v>
      </c>
      <c r="E21" s="251">
        <v>44.2</v>
      </c>
      <c r="F21" s="316" t="s">
        <v>1916</v>
      </c>
      <c r="G21" s="257">
        <v>41374</v>
      </c>
      <c r="H21" s="316" t="s">
        <v>1917</v>
      </c>
      <c r="I21" s="259"/>
      <c r="J21" s="259"/>
      <c r="K21" s="258"/>
      <c r="L21" s="254" t="s">
        <v>881</v>
      </c>
      <c r="N21" s="227"/>
      <c r="O21" s="260"/>
    </row>
    <row r="22" spans="1:15" ht="41.25" hidden="1" customHeight="1" x14ac:dyDescent="0.3">
      <c r="A22" s="316">
        <v>17</v>
      </c>
      <c r="B22" s="316" t="s">
        <v>384</v>
      </c>
      <c r="C22" s="206" t="s">
        <v>816</v>
      </c>
      <c r="D22" s="316" t="s">
        <v>89</v>
      </c>
      <c r="E22" s="251">
        <v>40.5</v>
      </c>
      <c r="F22" s="316" t="s">
        <v>817</v>
      </c>
      <c r="G22" s="316" t="s">
        <v>818</v>
      </c>
      <c r="H22" s="316" t="s">
        <v>819</v>
      </c>
      <c r="I22" s="259"/>
      <c r="J22" s="259"/>
      <c r="K22" s="258"/>
      <c r="L22" s="254" t="s">
        <v>881</v>
      </c>
      <c r="N22" s="227"/>
      <c r="O22" s="260"/>
    </row>
    <row r="23" spans="1:15" ht="54" hidden="1" customHeight="1" x14ac:dyDescent="0.3">
      <c r="A23" s="316">
        <v>18</v>
      </c>
      <c r="B23" s="316" t="s">
        <v>384</v>
      </c>
      <c r="C23" s="206" t="s">
        <v>883</v>
      </c>
      <c r="D23" s="316" t="s">
        <v>89</v>
      </c>
      <c r="E23" s="251">
        <v>28.3</v>
      </c>
      <c r="F23" s="316" t="s">
        <v>730</v>
      </c>
      <c r="G23" s="316" t="s">
        <v>643</v>
      </c>
      <c r="H23" s="316" t="s">
        <v>731</v>
      </c>
      <c r="I23" s="258"/>
      <c r="J23" s="258"/>
      <c r="K23" s="258"/>
      <c r="L23" s="254" t="s">
        <v>881</v>
      </c>
    </row>
    <row r="24" spans="1:15" ht="56.25" hidden="1" x14ac:dyDescent="0.3">
      <c r="A24" s="316">
        <v>19</v>
      </c>
      <c r="B24" s="316" t="s">
        <v>384</v>
      </c>
      <c r="C24" s="206" t="s">
        <v>838</v>
      </c>
      <c r="D24" s="206" t="s">
        <v>89</v>
      </c>
      <c r="E24" s="251">
        <v>41</v>
      </c>
      <c r="F24" s="316" t="s">
        <v>839</v>
      </c>
      <c r="G24" s="257">
        <v>41373</v>
      </c>
      <c r="H24" s="316" t="s">
        <v>840</v>
      </c>
      <c r="I24" s="258"/>
      <c r="J24" s="258"/>
      <c r="K24" s="258"/>
      <c r="L24" s="254" t="s">
        <v>881</v>
      </c>
      <c r="M24" s="226" t="s">
        <v>1020</v>
      </c>
    </row>
    <row r="25" spans="1:15" ht="61.5" hidden="1" customHeight="1" x14ac:dyDescent="0.3">
      <c r="A25" s="316">
        <v>20</v>
      </c>
      <c r="B25" s="316" t="s">
        <v>384</v>
      </c>
      <c r="C25" s="206" t="s">
        <v>805</v>
      </c>
      <c r="D25" s="316" t="s">
        <v>89</v>
      </c>
      <c r="E25" s="251">
        <v>57.9</v>
      </c>
      <c r="F25" s="316" t="s">
        <v>806</v>
      </c>
      <c r="G25" s="316" t="s">
        <v>807</v>
      </c>
      <c r="H25" s="316" t="s">
        <v>808</v>
      </c>
      <c r="I25" s="258"/>
      <c r="J25" s="258"/>
      <c r="K25" s="258"/>
      <c r="L25" s="254" t="s">
        <v>881</v>
      </c>
    </row>
    <row r="26" spans="1:15" ht="56.25" hidden="1" x14ac:dyDescent="0.3">
      <c r="A26" s="316">
        <v>21</v>
      </c>
      <c r="B26" s="316" t="s">
        <v>384</v>
      </c>
      <c r="C26" s="206" t="s">
        <v>646</v>
      </c>
      <c r="D26" s="316" t="s">
        <v>89</v>
      </c>
      <c r="E26" s="251">
        <v>43.1</v>
      </c>
      <c r="F26" s="316" t="s">
        <v>647</v>
      </c>
      <c r="G26" s="316" t="s">
        <v>648</v>
      </c>
      <c r="H26" s="316" t="s">
        <v>649</v>
      </c>
      <c r="I26" s="256"/>
      <c r="J26" s="256"/>
      <c r="K26" s="256"/>
      <c r="L26" s="254" t="s">
        <v>881</v>
      </c>
      <c r="M26" s="233"/>
      <c r="N26" s="317"/>
    </row>
    <row r="27" spans="1:15" ht="56.25" hidden="1" x14ac:dyDescent="0.3">
      <c r="A27" s="316">
        <v>22</v>
      </c>
      <c r="B27" s="316" t="s">
        <v>384</v>
      </c>
      <c r="C27" s="206" t="s">
        <v>858</v>
      </c>
      <c r="D27" s="206" t="s">
        <v>89</v>
      </c>
      <c r="E27" s="251">
        <v>22.2</v>
      </c>
      <c r="F27" s="316" t="s">
        <v>859</v>
      </c>
      <c r="G27" s="257">
        <v>42193</v>
      </c>
      <c r="H27" s="316" t="s">
        <v>860</v>
      </c>
      <c r="I27" s="258"/>
      <c r="J27" s="258"/>
      <c r="K27" s="258"/>
      <c r="L27" s="254" t="s">
        <v>881</v>
      </c>
      <c r="M27" s="227"/>
    </row>
    <row r="28" spans="1:15" ht="56.25" hidden="1" x14ac:dyDescent="0.3">
      <c r="A28" s="316">
        <v>23</v>
      </c>
      <c r="B28" s="316" t="s">
        <v>384</v>
      </c>
      <c r="C28" s="206" t="s">
        <v>1936</v>
      </c>
      <c r="D28" s="206" t="s">
        <v>89</v>
      </c>
      <c r="E28" s="251">
        <v>23.2</v>
      </c>
      <c r="F28" s="316" t="s">
        <v>398</v>
      </c>
      <c r="G28" s="257">
        <v>41849</v>
      </c>
      <c r="H28" s="316" t="s">
        <v>1937</v>
      </c>
      <c r="I28" s="258"/>
      <c r="J28" s="258"/>
      <c r="K28" s="258"/>
      <c r="L28" s="254" t="s">
        <v>881</v>
      </c>
      <c r="M28" s="227"/>
    </row>
    <row r="29" spans="1:15" ht="56.25" hidden="1" x14ac:dyDescent="0.3">
      <c r="A29" s="316">
        <v>24</v>
      </c>
      <c r="B29" s="316" t="s">
        <v>384</v>
      </c>
      <c r="C29" s="206" t="s">
        <v>1941</v>
      </c>
      <c r="D29" s="206"/>
      <c r="E29" s="251">
        <v>19.7</v>
      </c>
      <c r="F29" s="316" t="s">
        <v>393</v>
      </c>
      <c r="G29" s="257">
        <v>41850</v>
      </c>
      <c r="H29" s="316" t="s">
        <v>1942</v>
      </c>
      <c r="I29" s="258"/>
      <c r="J29" s="258"/>
      <c r="K29" s="258"/>
      <c r="L29" s="254" t="s">
        <v>881</v>
      </c>
      <c r="M29" s="227"/>
    </row>
    <row r="30" spans="1:15" ht="56.25" hidden="1" x14ac:dyDescent="0.3">
      <c r="A30" s="316">
        <v>25</v>
      </c>
      <c r="B30" s="316" t="s">
        <v>1914</v>
      </c>
      <c r="C30" s="206" t="s">
        <v>661</v>
      </c>
      <c r="D30" s="316" t="s">
        <v>89</v>
      </c>
      <c r="E30" s="251">
        <v>18.2</v>
      </c>
      <c r="F30" s="316" t="s">
        <v>660</v>
      </c>
      <c r="G30" s="316" t="s">
        <v>662</v>
      </c>
      <c r="H30" s="316" t="s">
        <v>663</v>
      </c>
      <c r="I30" s="316"/>
      <c r="J30" s="316"/>
      <c r="K30" s="316"/>
      <c r="L30" s="254" t="s">
        <v>881</v>
      </c>
      <c r="M30" s="233"/>
      <c r="N30" s="233"/>
    </row>
    <row r="31" spans="1:15" ht="66" customHeight="1" x14ac:dyDescent="0.3">
      <c r="A31" s="316">
        <v>1</v>
      </c>
      <c r="B31" s="206" t="s">
        <v>700</v>
      </c>
      <c r="C31" s="206" t="s">
        <v>703</v>
      </c>
      <c r="D31" s="316" t="s">
        <v>89</v>
      </c>
      <c r="E31" s="261">
        <v>171.1</v>
      </c>
      <c r="F31" s="316" t="s">
        <v>701</v>
      </c>
      <c r="G31" s="316" t="s">
        <v>702</v>
      </c>
      <c r="H31" s="316" t="s">
        <v>704</v>
      </c>
      <c r="I31" s="262"/>
      <c r="J31" s="262"/>
      <c r="K31" s="263"/>
      <c r="L31" s="316"/>
      <c r="O31" s="264"/>
    </row>
    <row r="32" spans="1:15" ht="66" customHeight="1" x14ac:dyDescent="0.3">
      <c r="A32" s="316">
        <v>2</v>
      </c>
      <c r="B32" s="316" t="s">
        <v>717</v>
      </c>
      <c r="C32" s="206" t="s">
        <v>718</v>
      </c>
      <c r="D32" s="316" t="s">
        <v>89</v>
      </c>
      <c r="E32" s="251">
        <v>73.760000000000005</v>
      </c>
      <c r="F32" s="316" t="s">
        <v>716</v>
      </c>
      <c r="G32" s="316" t="s">
        <v>719</v>
      </c>
      <c r="H32" s="316" t="s">
        <v>720</v>
      </c>
      <c r="I32" s="258"/>
      <c r="J32" s="258"/>
      <c r="K32" s="258"/>
      <c r="L32" s="316"/>
      <c r="N32" s="227"/>
    </row>
    <row r="33" spans="1:18" ht="53.25" hidden="1" customHeight="1" x14ac:dyDescent="0.3">
      <c r="A33" s="316">
        <v>28</v>
      </c>
      <c r="B33" s="316" t="s">
        <v>384</v>
      </c>
      <c r="C33" s="206" t="s">
        <v>753</v>
      </c>
      <c r="D33" s="316" t="s">
        <v>89</v>
      </c>
      <c r="E33" s="251">
        <v>31.4</v>
      </c>
      <c r="F33" s="316" t="s">
        <v>755</v>
      </c>
      <c r="G33" s="316" t="s">
        <v>434</v>
      </c>
      <c r="H33" s="316" t="s">
        <v>754</v>
      </c>
      <c r="I33" s="258"/>
      <c r="J33" s="258"/>
      <c r="K33" s="258"/>
      <c r="L33" s="254" t="s">
        <v>881</v>
      </c>
      <c r="N33" s="227"/>
      <c r="R33" s="260"/>
    </row>
    <row r="34" spans="1:18" ht="93.75" x14ac:dyDescent="0.3">
      <c r="A34" s="316">
        <v>3</v>
      </c>
      <c r="B34" s="316" t="s">
        <v>384</v>
      </c>
      <c r="C34" s="206" t="s">
        <v>791</v>
      </c>
      <c r="D34" s="316" t="s">
        <v>89</v>
      </c>
      <c r="E34" s="251">
        <v>55.6</v>
      </c>
      <c r="F34" s="316" t="s">
        <v>809</v>
      </c>
      <c r="G34" s="316" t="s">
        <v>810</v>
      </c>
      <c r="H34" s="316" t="s">
        <v>811</v>
      </c>
      <c r="I34" s="258"/>
      <c r="J34" s="258"/>
      <c r="K34" s="258"/>
      <c r="L34" s="316"/>
      <c r="M34" s="317" t="s">
        <v>2082</v>
      </c>
      <c r="N34" s="227"/>
    </row>
    <row r="35" spans="1:18" ht="102" customHeight="1" x14ac:dyDescent="0.3">
      <c r="A35" s="316">
        <v>4</v>
      </c>
      <c r="B35" s="316" t="s">
        <v>650</v>
      </c>
      <c r="C35" s="206" t="s">
        <v>651</v>
      </c>
      <c r="D35" s="316" t="s">
        <v>89</v>
      </c>
      <c r="E35" s="251">
        <v>267.89999999999998</v>
      </c>
      <c r="F35" s="316" t="s">
        <v>652</v>
      </c>
      <c r="G35" s="316" t="s">
        <v>653</v>
      </c>
      <c r="H35" s="316" t="s">
        <v>654</v>
      </c>
      <c r="I35" s="316"/>
      <c r="J35" s="316"/>
      <c r="K35" s="316"/>
      <c r="L35" s="316" t="s">
        <v>2084</v>
      </c>
      <c r="M35" s="317" t="s">
        <v>2082</v>
      </c>
      <c r="N35" s="233"/>
    </row>
    <row r="36" spans="1:18" ht="93.75" hidden="1" x14ac:dyDescent="0.3">
      <c r="A36" s="316">
        <v>31</v>
      </c>
      <c r="B36" s="316" t="s">
        <v>655</v>
      </c>
      <c r="C36" s="206" t="s">
        <v>691</v>
      </c>
      <c r="D36" s="316" t="s">
        <v>89</v>
      </c>
      <c r="E36" s="251">
        <v>320.89999999999998</v>
      </c>
      <c r="F36" s="316" t="s">
        <v>656</v>
      </c>
      <c r="G36" s="316" t="s">
        <v>653</v>
      </c>
      <c r="H36" s="316" t="s">
        <v>654</v>
      </c>
      <c r="I36" s="316"/>
      <c r="J36" s="316"/>
      <c r="K36" s="316"/>
      <c r="L36" s="206" t="s">
        <v>871</v>
      </c>
      <c r="M36" s="233"/>
      <c r="N36" s="233"/>
    </row>
    <row r="37" spans="1:18" ht="93.75" x14ac:dyDescent="0.3">
      <c r="A37" s="316">
        <v>5</v>
      </c>
      <c r="B37" s="316" t="s">
        <v>657</v>
      </c>
      <c r="C37" s="206" t="s">
        <v>658</v>
      </c>
      <c r="D37" s="316" t="s">
        <v>89</v>
      </c>
      <c r="E37" s="251">
        <v>141.30000000000001</v>
      </c>
      <c r="F37" s="316" t="s">
        <v>659</v>
      </c>
      <c r="G37" s="316" t="s">
        <v>653</v>
      </c>
      <c r="H37" s="316" t="s">
        <v>654</v>
      </c>
      <c r="I37" s="256"/>
      <c r="J37" s="256"/>
      <c r="K37" s="256"/>
      <c r="L37" s="316" t="s">
        <v>2084</v>
      </c>
      <c r="M37" s="317" t="s">
        <v>2082</v>
      </c>
      <c r="N37" s="233"/>
    </row>
    <row r="38" spans="1:18" ht="93.75" x14ac:dyDescent="0.3">
      <c r="A38" s="316">
        <v>6</v>
      </c>
      <c r="B38" s="316" t="s">
        <v>156</v>
      </c>
      <c r="C38" s="206" t="s">
        <v>678</v>
      </c>
      <c r="D38" s="316" t="s">
        <v>89</v>
      </c>
      <c r="E38" s="251">
        <v>289.10000000000002</v>
      </c>
      <c r="F38" s="316" t="s">
        <v>676</v>
      </c>
      <c r="G38" s="316" t="s">
        <v>677</v>
      </c>
      <c r="H38" s="316" t="s">
        <v>679</v>
      </c>
      <c r="I38" s="258"/>
      <c r="J38" s="258"/>
      <c r="K38" s="258"/>
      <c r="L38" s="265" t="s">
        <v>867</v>
      </c>
      <c r="M38" s="317" t="s">
        <v>2082</v>
      </c>
    </row>
    <row r="39" spans="1:18" ht="93.75" x14ac:dyDescent="0.3">
      <c r="A39" s="316">
        <v>7</v>
      </c>
      <c r="B39" s="316" t="s">
        <v>156</v>
      </c>
      <c r="C39" s="206" t="s">
        <v>678</v>
      </c>
      <c r="D39" s="316" t="s">
        <v>89</v>
      </c>
      <c r="E39" s="251">
        <v>276</v>
      </c>
      <c r="F39" s="316" t="s">
        <v>1924</v>
      </c>
      <c r="G39" s="257">
        <v>39021</v>
      </c>
      <c r="H39" s="316" t="s">
        <v>679</v>
      </c>
      <c r="I39" s="258"/>
      <c r="J39" s="258"/>
      <c r="K39" s="258"/>
      <c r="L39" s="229"/>
    </row>
    <row r="40" spans="1:18" ht="93.75" x14ac:dyDescent="0.3">
      <c r="A40" s="316">
        <v>8</v>
      </c>
      <c r="B40" s="316" t="s">
        <v>680</v>
      </c>
      <c r="C40" s="206" t="s">
        <v>681</v>
      </c>
      <c r="D40" s="316" t="s">
        <v>89</v>
      </c>
      <c r="E40" s="251">
        <v>322.73</v>
      </c>
      <c r="F40" s="316" t="s">
        <v>682</v>
      </c>
      <c r="G40" s="316" t="s">
        <v>677</v>
      </c>
      <c r="H40" s="316" t="s">
        <v>679</v>
      </c>
      <c r="I40" s="258"/>
      <c r="J40" s="258"/>
      <c r="K40" s="258"/>
      <c r="L40" s="265" t="s">
        <v>868</v>
      </c>
      <c r="M40" s="317" t="s">
        <v>2082</v>
      </c>
    </row>
    <row r="41" spans="1:18" ht="80.25" hidden="1" customHeight="1" x14ac:dyDescent="0.3">
      <c r="A41" s="316">
        <v>36</v>
      </c>
      <c r="B41" s="316" t="s">
        <v>686</v>
      </c>
      <c r="C41" s="245" t="s">
        <v>685</v>
      </c>
      <c r="D41" s="316" t="s">
        <v>89</v>
      </c>
      <c r="E41" s="251">
        <v>980.01</v>
      </c>
      <c r="F41" s="316" t="s">
        <v>683</v>
      </c>
      <c r="G41" s="316" t="s">
        <v>684</v>
      </c>
      <c r="H41" s="316" t="s">
        <v>687</v>
      </c>
      <c r="I41" s="258"/>
      <c r="J41" s="258"/>
      <c r="K41" s="258"/>
      <c r="L41" s="266" t="s">
        <v>894</v>
      </c>
      <c r="M41" s="314" t="s">
        <v>2081</v>
      </c>
    </row>
    <row r="42" spans="1:18" ht="93.75" x14ac:dyDescent="0.3">
      <c r="A42" s="316">
        <v>9</v>
      </c>
      <c r="B42" s="316" t="s">
        <v>688</v>
      </c>
      <c r="C42" s="206" t="s">
        <v>651</v>
      </c>
      <c r="D42" s="316" t="s">
        <v>89</v>
      </c>
      <c r="E42" s="251">
        <v>114.2</v>
      </c>
      <c r="F42" s="316" t="s">
        <v>689</v>
      </c>
      <c r="G42" s="316" t="s">
        <v>653</v>
      </c>
      <c r="H42" s="316" t="s">
        <v>654</v>
      </c>
      <c r="I42" s="258"/>
      <c r="J42" s="258"/>
      <c r="K42" s="258"/>
      <c r="L42" s="316" t="s">
        <v>2084</v>
      </c>
      <c r="M42" s="317" t="s">
        <v>2082</v>
      </c>
    </row>
    <row r="43" spans="1:18" ht="93.75" hidden="1" x14ac:dyDescent="0.3">
      <c r="A43" s="316">
        <v>38</v>
      </c>
      <c r="B43" s="316" t="s">
        <v>690</v>
      </c>
      <c r="C43" s="236" t="s">
        <v>691</v>
      </c>
      <c r="D43" s="316" t="s">
        <v>89</v>
      </c>
      <c r="E43" s="252">
        <v>209</v>
      </c>
      <c r="F43" s="316" t="s">
        <v>692</v>
      </c>
      <c r="G43" s="253" t="s">
        <v>151</v>
      </c>
      <c r="H43" s="316" t="s">
        <v>654</v>
      </c>
      <c r="I43" s="267"/>
      <c r="J43" s="267"/>
      <c r="K43" s="267"/>
      <c r="L43" s="263" t="s">
        <v>2085</v>
      </c>
      <c r="M43" s="314" t="s">
        <v>1928</v>
      </c>
    </row>
    <row r="44" spans="1:18" ht="93.75" hidden="1" x14ac:dyDescent="0.3">
      <c r="A44" s="316">
        <v>39</v>
      </c>
      <c r="B44" s="253" t="s">
        <v>693</v>
      </c>
      <c r="C44" s="236" t="s">
        <v>694</v>
      </c>
      <c r="D44" s="316" t="s">
        <v>89</v>
      </c>
      <c r="E44" s="252">
        <v>43.2</v>
      </c>
      <c r="F44" s="316" t="s">
        <v>696</v>
      </c>
      <c r="G44" s="253" t="s">
        <v>695</v>
      </c>
      <c r="H44" s="316" t="s">
        <v>654</v>
      </c>
      <c r="I44" s="253"/>
      <c r="J44" s="253"/>
      <c r="K44" s="253"/>
      <c r="L44" s="268" t="s">
        <v>2070</v>
      </c>
    </row>
    <row r="45" spans="1:18" ht="93.75" x14ac:dyDescent="0.3">
      <c r="A45" s="316">
        <v>10</v>
      </c>
      <c r="B45" s="316" t="s">
        <v>870</v>
      </c>
      <c r="C45" s="206" t="s">
        <v>872</v>
      </c>
      <c r="D45" s="316" t="s">
        <v>89</v>
      </c>
      <c r="E45" s="251">
        <v>2493.41</v>
      </c>
      <c r="F45" s="316" t="s">
        <v>697</v>
      </c>
      <c r="G45" s="253" t="s">
        <v>695</v>
      </c>
      <c r="H45" s="316" t="s">
        <v>654</v>
      </c>
      <c r="I45" s="263"/>
      <c r="J45" s="263"/>
      <c r="K45" s="263"/>
      <c r="L45" s="316" t="s">
        <v>2086</v>
      </c>
      <c r="M45" s="314" t="s">
        <v>624</v>
      </c>
    </row>
    <row r="46" spans="1:18" ht="93.75" x14ac:dyDescent="0.3">
      <c r="A46" s="316">
        <v>11</v>
      </c>
      <c r="B46" s="316" t="s">
        <v>156</v>
      </c>
      <c r="C46" s="236" t="s">
        <v>694</v>
      </c>
      <c r="D46" s="316" t="s">
        <v>89</v>
      </c>
      <c r="E46" s="251">
        <v>445.5</v>
      </c>
      <c r="F46" s="316" t="s">
        <v>699</v>
      </c>
      <c r="G46" s="316" t="s">
        <v>698</v>
      </c>
      <c r="H46" s="316" t="s">
        <v>654</v>
      </c>
      <c r="I46" s="263"/>
      <c r="J46" s="263"/>
      <c r="K46" s="263"/>
      <c r="L46" s="316"/>
    </row>
    <row r="47" spans="1:18" s="226" customFormat="1" ht="35.25" hidden="1" customHeight="1" x14ac:dyDescent="0.3">
      <c r="A47" s="316">
        <v>42</v>
      </c>
      <c r="B47" s="206" t="s">
        <v>655</v>
      </c>
      <c r="C47" s="245" t="s">
        <v>707</v>
      </c>
      <c r="D47" s="206" t="s">
        <v>89</v>
      </c>
      <c r="E47" s="261">
        <v>422.5</v>
      </c>
      <c r="F47" s="206" t="s">
        <v>705</v>
      </c>
      <c r="G47" s="206" t="s">
        <v>706</v>
      </c>
      <c r="H47" s="206" t="s">
        <v>708</v>
      </c>
      <c r="I47" s="262"/>
      <c r="J47" s="262"/>
      <c r="K47" s="239"/>
      <c r="L47" s="316" t="s">
        <v>873</v>
      </c>
      <c r="M47" s="226" t="s">
        <v>2063</v>
      </c>
      <c r="O47" s="233"/>
    </row>
    <row r="48" spans="1:18" ht="35.25" hidden="1" customHeight="1" x14ac:dyDescent="0.3">
      <c r="A48" s="316">
        <v>43</v>
      </c>
      <c r="B48" s="206" t="s">
        <v>655</v>
      </c>
      <c r="C48" s="245" t="s">
        <v>707</v>
      </c>
      <c r="D48" s="316" t="s">
        <v>89</v>
      </c>
      <c r="E48" s="269">
        <v>803.6</v>
      </c>
      <c r="F48" s="316" t="s">
        <v>709</v>
      </c>
      <c r="G48" s="316" t="s">
        <v>706</v>
      </c>
      <c r="H48" s="316" t="s">
        <v>708</v>
      </c>
      <c r="I48" s="263"/>
      <c r="J48" s="263"/>
      <c r="K48" s="263"/>
      <c r="L48" s="316" t="s">
        <v>873</v>
      </c>
      <c r="M48" s="226" t="s">
        <v>2063</v>
      </c>
    </row>
    <row r="49" spans="1:18" ht="35.25" hidden="1" customHeight="1" x14ac:dyDescent="0.3">
      <c r="A49" s="316">
        <v>44</v>
      </c>
      <c r="B49" s="206" t="s">
        <v>655</v>
      </c>
      <c r="C49" s="245" t="s">
        <v>707</v>
      </c>
      <c r="D49" s="316" t="s">
        <v>89</v>
      </c>
      <c r="E49" s="269">
        <v>803.6</v>
      </c>
      <c r="F49" s="316" t="s">
        <v>710</v>
      </c>
      <c r="G49" s="316" t="s">
        <v>706</v>
      </c>
      <c r="H49" s="316" t="s">
        <v>708</v>
      </c>
      <c r="I49" s="270"/>
      <c r="J49" s="270"/>
      <c r="K49" s="270"/>
      <c r="L49" s="316" t="s">
        <v>873</v>
      </c>
      <c r="M49" s="226" t="s">
        <v>2063</v>
      </c>
    </row>
    <row r="50" spans="1:18" ht="35.25" hidden="1" customHeight="1" x14ac:dyDescent="0.3">
      <c r="A50" s="316">
        <v>45</v>
      </c>
      <c r="B50" s="206" t="s">
        <v>655</v>
      </c>
      <c r="C50" s="245" t="s">
        <v>707</v>
      </c>
      <c r="D50" s="316" t="s">
        <v>89</v>
      </c>
      <c r="E50" s="269">
        <v>803.6</v>
      </c>
      <c r="F50" s="316" t="s">
        <v>711</v>
      </c>
      <c r="G50" s="316" t="s">
        <v>706</v>
      </c>
      <c r="H50" s="316" t="s">
        <v>708</v>
      </c>
      <c r="I50" s="271"/>
      <c r="J50" s="271"/>
      <c r="K50" s="271"/>
      <c r="L50" s="316" t="s">
        <v>873</v>
      </c>
      <c r="M50" s="226" t="s">
        <v>2063</v>
      </c>
    </row>
    <row r="51" spans="1:18" ht="35.25" hidden="1" customHeight="1" x14ac:dyDescent="0.3">
      <c r="A51" s="316">
        <v>46</v>
      </c>
      <c r="B51" s="206" t="s">
        <v>655</v>
      </c>
      <c r="C51" s="245" t="s">
        <v>707</v>
      </c>
      <c r="D51" s="316" t="s">
        <v>89</v>
      </c>
      <c r="E51" s="269">
        <v>803.6</v>
      </c>
      <c r="F51" s="316" t="s">
        <v>712</v>
      </c>
      <c r="G51" s="316" t="s">
        <v>706</v>
      </c>
      <c r="H51" s="316" t="s">
        <v>708</v>
      </c>
      <c r="I51" s="258"/>
      <c r="J51" s="258"/>
      <c r="K51" s="258"/>
      <c r="L51" s="316" t="s">
        <v>873</v>
      </c>
      <c r="M51" s="226" t="s">
        <v>2063</v>
      </c>
      <c r="N51" s="227"/>
    </row>
    <row r="52" spans="1:18" ht="35.25" hidden="1" customHeight="1" x14ac:dyDescent="0.3">
      <c r="A52" s="316">
        <v>47</v>
      </c>
      <c r="B52" s="206" t="s">
        <v>655</v>
      </c>
      <c r="C52" s="245" t="s">
        <v>707</v>
      </c>
      <c r="D52" s="316" t="s">
        <v>89</v>
      </c>
      <c r="E52" s="269">
        <v>803.6</v>
      </c>
      <c r="F52" s="316" t="s">
        <v>714</v>
      </c>
      <c r="G52" s="316" t="s">
        <v>706</v>
      </c>
      <c r="H52" s="316" t="s">
        <v>708</v>
      </c>
      <c r="I52" s="258"/>
      <c r="J52" s="258"/>
      <c r="K52" s="258"/>
      <c r="L52" s="316" t="s">
        <v>873</v>
      </c>
      <c r="M52" s="226" t="s">
        <v>2063</v>
      </c>
      <c r="N52" s="227"/>
      <c r="O52" s="260"/>
    </row>
    <row r="53" spans="1:18" ht="35.25" hidden="1" customHeight="1" x14ac:dyDescent="0.3">
      <c r="A53" s="316">
        <v>48</v>
      </c>
      <c r="B53" s="206" t="s">
        <v>655</v>
      </c>
      <c r="C53" s="245" t="s">
        <v>707</v>
      </c>
      <c r="D53" s="316" t="s">
        <v>89</v>
      </c>
      <c r="E53" s="269">
        <v>803.6</v>
      </c>
      <c r="F53" s="316" t="s">
        <v>713</v>
      </c>
      <c r="G53" s="316" t="s">
        <v>706</v>
      </c>
      <c r="H53" s="316" t="s">
        <v>708</v>
      </c>
      <c r="I53" s="258"/>
      <c r="J53" s="258"/>
      <c r="K53" s="258"/>
      <c r="L53" s="316" t="s">
        <v>873</v>
      </c>
      <c r="M53" s="226" t="s">
        <v>2063</v>
      </c>
      <c r="N53" s="227"/>
    </row>
    <row r="54" spans="1:18" ht="35.25" hidden="1" customHeight="1" x14ac:dyDescent="0.3">
      <c r="A54" s="316">
        <v>49</v>
      </c>
      <c r="B54" s="206" t="s">
        <v>655</v>
      </c>
      <c r="C54" s="245" t="s">
        <v>707</v>
      </c>
      <c r="D54" s="316" t="s">
        <v>89</v>
      </c>
      <c r="E54" s="269">
        <v>803.6</v>
      </c>
      <c r="F54" s="316" t="s">
        <v>715</v>
      </c>
      <c r="G54" s="316" t="s">
        <v>706</v>
      </c>
      <c r="H54" s="316" t="s">
        <v>708</v>
      </c>
      <c r="I54" s="258"/>
      <c r="J54" s="258"/>
      <c r="K54" s="258"/>
      <c r="L54" s="316" t="s">
        <v>873</v>
      </c>
      <c r="M54" s="226" t="s">
        <v>2063</v>
      </c>
      <c r="N54" s="227"/>
    </row>
    <row r="55" spans="1:18" ht="35.25" hidden="1" customHeight="1" x14ac:dyDescent="0.3">
      <c r="A55" s="316">
        <v>50</v>
      </c>
      <c r="B55" s="206" t="s">
        <v>655</v>
      </c>
      <c r="C55" s="245" t="s">
        <v>707</v>
      </c>
      <c r="D55" s="316" t="s">
        <v>89</v>
      </c>
      <c r="E55" s="269">
        <v>803.6</v>
      </c>
      <c r="F55" s="316" t="s">
        <v>756</v>
      </c>
      <c r="G55" s="316" t="s">
        <v>706</v>
      </c>
      <c r="H55" s="316" t="s">
        <v>708</v>
      </c>
      <c r="I55" s="258"/>
      <c r="J55" s="258"/>
      <c r="K55" s="258"/>
      <c r="L55" s="316" t="s">
        <v>873</v>
      </c>
      <c r="M55" s="226" t="s">
        <v>2063</v>
      </c>
      <c r="N55" s="227"/>
    </row>
    <row r="56" spans="1:18" ht="35.25" hidden="1" customHeight="1" x14ac:dyDescent="0.3">
      <c r="A56" s="316">
        <v>51</v>
      </c>
      <c r="B56" s="206" t="s">
        <v>655</v>
      </c>
      <c r="C56" s="245" t="s">
        <v>707</v>
      </c>
      <c r="D56" s="316" t="s">
        <v>89</v>
      </c>
      <c r="E56" s="261">
        <v>803.6</v>
      </c>
      <c r="F56" s="316" t="s">
        <v>757</v>
      </c>
      <c r="G56" s="316" t="s">
        <v>706</v>
      </c>
      <c r="H56" s="316" t="s">
        <v>708</v>
      </c>
      <c r="I56" s="258"/>
      <c r="J56" s="258"/>
      <c r="K56" s="258"/>
      <c r="L56" s="316" t="s">
        <v>873</v>
      </c>
      <c r="M56" s="226" t="s">
        <v>2063</v>
      </c>
      <c r="N56" s="227"/>
    </row>
    <row r="57" spans="1:18" ht="93.75" hidden="1" x14ac:dyDescent="0.3">
      <c r="A57" s="316">
        <v>52</v>
      </c>
      <c r="B57" s="316" t="s">
        <v>735</v>
      </c>
      <c r="C57" s="206" t="s">
        <v>736</v>
      </c>
      <c r="D57" s="316" t="s">
        <v>89</v>
      </c>
      <c r="E57" s="272">
        <v>1978.01</v>
      </c>
      <c r="F57" s="316" t="s">
        <v>737</v>
      </c>
      <c r="G57" s="316" t="s">
        <v>738</v>
      </c>
      <c r="H57" s="316" t="s">
        <v>654</v>
      </c>
      <c r="I57" s="258"/>
      <c r="J57" s="258"/>
      <c r="K57" s="258"/>
      <c r="L57" s="316" t="s">
        <v>897</v>
      </c>
      <c r="M57" s="314" t="s">
        <v>624</v>
      </c>
      <c r="N57" s="227"/>
    </row>
    <row r="58" spans="1:18" ht="93.75" x14ac:dyDescent="0.3">
      <c r="A58" s="316">
        <v>12</v>
      </c>
      <c r="B58" s="316" t="s">
        <v>680</v>
      </c>
      <c r="C58" s="206" t="s">
        <v>681</v>
      </c>
      <c r="D58" s="316" t="s">
        <v>89</v>
      </c>
      <c r="E58" s="251">
        <v>374.15</v>
      </c>
      <c r="F58" s="316" t="s">
        <v>739</v>
      </c>
      <c r="G58" s="257" t="s">
        <v>677</v>
      </c>
      <c r="H58" s="316" t="s">
        <v>654</v>
      </c>
      <c r="I58" s="259"/>
      <c r="J58" s="259"/>
      <c r="K58" s="258"/>
      <c r="L58" s="265" t="s">
        <v>868</v>
      </c>
      <c r="M58" s="317" t="s">
        <v>2082</v>
      </c>
      <c r="N58" s="227"/>
    </row>
    <row r="59" spans="1:18" ht="101.25" customHeight="1" x14ac:dyDescent="0.3">
      <c r="A59" s="316">
        <v>13</v>
      </c>
      <c r="B59" s="316" t="s">
        <v>742</v>
      </c>
      <c r="C59" s="206" t="s">
        <v>382</v>
      </c>
      <c r="D59" s="316" t="s">
        <v>89</v>
      </c>
      <c r="E59" s="251">
        <v>1</v>
      </c>
      <c r="F59" s="316" t="s">
        <v>740</v>
      </c>
      <c r="G59" s="316" t="s">
        <v>741</v>
      </c>
      <c r="H59" s="316" t="s">
        <v>743</v>
      </c>
      <c r="I59" s="259"/>
      <c r="J59" s="259"/>
      <c r="K59" s="258"/>
      <c r="L59" s="316" t="s">
        <v>1957</v>
      </c>
      <c r="M59" s="314" t="s">
        <v>2083</v>
      </c>
      <c r="N59" s="227"/>
    </row>
    <row r="60" spans="1:18" ht="93.75" hidden="1" x14ac:dyDescent="0.3">
      <c r="A60" s="316">
        <v>55</v>
      </c>
      <c r="B60" s="316" t="s">
        <v>874</v>
      </c>
      <c r="C60" s="206" t="s">
        <v>875</v>
      </c>
      <c r="D60" s="316" t="s">
        <v>89</v>
      </c>
      <c r="E60" s="251">
        <v>240.08</v>
      </c>
      <c r="F60" s="316" t="s">
        <v>744</v>
      </c>
      <c r="G60" s="316" t="s">
        <v>745</v>
      </c>
      <c r="H60" s="316" t="s">
        <v>654</v>
      </c>
      <c r="I60" s="259"/>
      <c r="J60" s="259"/>
      <c r="K60" s="258"/>
      <c r="L60" s="316" t="s">
        <v>876</v>
      </c>
      <c r="M60" s="314" t="s">
        <v>2081</v>
      </c>
      <c r="N60" s="227"/>
    </row>
    <row r="61" spans="1:18" ht="93.75" x14ac:dyDescent="0.3">
      <c r="A61" s="316">
        <v>14</v>
      </c>
      <c r="B61" s="206" t="s">
        <v>680</v>
      </c>
      <c r="C61" s="206" t="s">
        <v>749</v>
      </c>
      <c r="D61" s="316" t="s">
        <v>89</v>
      </c>
      <c r="E61" s="261">
        <v>67.72</v>
      </c>
      <c r="F61" s="316" t="s">
        <v>750</v>
      </c>
      <c r="G61" s="206" t="s">
        <v>677</v>
      </c>
      <c r="H61" s="316" t="s">
        <v>654</v>
      </c>
      <c r="I61" s="259"/>
      <c r="J61" s="259"/>
      <c r="K61" s="259"/>
      <c r="L61" s="265" t="s">
        <v>869</v>
      </c>
      <c r="M61" s="317" t="s">
        <v>2082</v>
      </c>
      <c r="R61" s="273"/>
    </row>
    <row r="62" spans="1:18" ht="93.75" hidden="1" x14ac:dyDescent="0.3">
      <c r="A62" s="316">
        <v>57</v>
      </c>
      <c r="B62" s="206" t="s">
        <v>895</v>
      </c>
      <c r="C62" s="245" t="s">
        <v>751</v>
      </c>
      <c r="D62" s="316" t="s">
        <v>89</v>
      </c>
      <c r="E62" s="261">
        <v>42.5</v>
      </c>
      <c r="F62" s="316" t="s">
        <v>752</v>
      </c>
      <c r="G62" s="206" t="s">
        <v>87</v>
      </c>
      <c r="H62" s="316" t="s">
        <v>687</v>
      </c>
      <c r="I62" s="259"/>
      <c r="J62" s="259"/>
      <c r="K62" s="259"/>
      <c r="L62" s="268" t="s">
        <v>2070</v>
      </c>
      <c r="M62" s="314" t="s">
        <v>2081</v>
      </c>
      <c r="R62" s="273"/>
    </row>
    <row r="63" spans="1:18" ht="102.75" customHeight="1" x14ac:dyDescent="0.3">
      <c r="A63" s="316">
        <v>15</v>
      </c>
      <c r="B63" s="316" t="s">
        <v>680</v>
      </c>
      <c r="C63" s="206" t="s">
        <v>762</v>
      </c>
      <c r="D63" s="316" t="s">
        <v>89</v>
      </c>
      <c r="E63" s="251">
        <v>419.7</v>
      </c>
      <c r="F63" s="316" t="s">
        <v>763</v>
      </c>
      <c r="G63" s="316" t="s">
        <v>764</v>
      </c>
      <c r="H63" s="316" t="s">
        <v>765</v>
      </c>
      <c r="I63" s="258"/>
      <c r="J63" s="258"/>
      <c r="K63" s="258"/>
      <c r="L63" s="316"/>
      <c r="N63" s="227"/>
    </row>
    <row r="64" spans="1:18" s="226" customFormat="1" ht="93.75" x14ac:dyDescent="0.3">
      <c r="A64" s="316">
        <v>16</v>
      </c>
      <c r="B64" s="206" t="s">
        <v>767</v>
      </c>
      <c r="C64" s="206" t="s">
        <v>623</v>
      </c>
      <c r="D64" s="206" t="s">
        <v>89</v>
      </c>
      <c r="E64" s="261">
        <v>268.2</v>
      </c>
      <c r="F64" s="206" t="s">
        <v>768</v>
      </c>
      <c r="G64" s="232" t="s">
        <v>769</v>
      </c>
      <c r="H64" s="206" t="s">
        <v>765</v>
      </c>
      <c r="I64" s="259"/>
      <c r="J64" s="259"/>
      <c r="K64" s="259"/>
      <c r="L64" s="206"/>
      <c r="M64" s="314" t="s">
        <v>2081</v>
      </c>
      <c r="N64" s="227"/>
    </row>
    <row r="65" spans="1:18" ht="93.75" hidden="1" x14ac:dyDescent="0.3">
      <c r="A65" s="316">
        <v>60</v>
      </c>
      <c r="B65" s="316" t="s">
        <v>772</v>
      </c>
      <c r="C65" s="206" t="s">
        <v>623</v>
      </c>
      <c r="D65" s="316" t="s">
        <v>89</v>
      </c>
      <c r="E65" s="251">
        <v>89.6</v>
      </c>
      <c r="F65" s="316" t="s">
        <v>773</v>
      </c>
      <c r="G65" s="316" t="s">
        <v>774</v>
      </c>
      <c r="H65" s="316" t="s">
        <v>765</v>
      </c>
      <c r="I65" s="258"/>
      <c r="J65" s="258"/>
      <c r="K65" s="258"/>
      <c r="L65" s="275" t="s">
        <v>882</v>
      </c>
      <c r="M65" s="314" t="s">
        <v>2081</v>
      </c>
      <c r="N65" s="227"/>
    </row>
    <row r="66" spans="1:18" ht="93.75" hidden="1" x14ac:dyDescent="0.3">
      <c r="A66" s="316">
        <v>61</v>
      </c>
      <c r="B66" s="316" t="s">
        <v>88</v>
      </c>
      <c r="C66" s="206" t="s">
        <v>770</v>
      </c>
      <c r="D66" s="316" t="s">
        <v>89</v>
      </c>
      <c r="E66" s="251">
        <v>42.6</v>
      </c>
      <c r="F66" s="316" t="s">
        <v>775</v>
      </c>
      <c r="G66" s="316" t="s">
        <v>776</v>
      </c>
      <c r="H66" s="316" t="s">
        <v>765</v>
      </c>
      <c r="I66" s="258"/>
      <c r="J66" s="258"/>
      <c r="K66" s="258"/>
      <c r="L66" s="206" t="s">
        <v>884</v>
      </c>
      <c r="N66" s="227"/>
    </row>
    <row r="67" spans="1:18" ht="74.25" hidden="1" customHeight="1" x14ac:dyDescent="0.3">
      <c r="A67" s="316">
        <v>62</v>
      </c>
      <c r="B67" s="316" t="s">
        <v>777</v>
      </c>
      <c r="C67" s="274" t="s">
        <v>623</v>
      </c>
      <c r="D67" s="316" t="s">
        <v>89</v>
      </c>
      <c r="E67" s="251">
        <v>162.4</v>
      </c>
      <c r="F67" s="316" t="s">
        <v>778</v>
      </c>
      <c r="G67" s="316" t="s">
        <v>779</v>
      </c>
      <c r="H67" s="316" t="s">
        <v>780</v>
      </c>
      <c r="I67" s="258"/>
      <c r="J67" s="258"/>
      <c r="K67" s="258"/>
      <c r="L67" s="275" t="s">
        <v>882</v>
      </c>
      <c r="M67" s="314" t="s">
        <v>2081</v>
      </c>
      <c r="N67" s="227"/>
    </row>
    <row r="68" spans="1:18" ht="69.75" hidden="1" customHeight="1" x14ac:dyDescent="0.3">
      <c r="A68" s="316">
        <v>63</v>
      </c>
      <c r="B68" s="316" t="s">
        <v>88</v>
      </c>
      <c r="C68" s="316" t="s">
        <v>781</v>
      </c>
      <c r="D68" s="316" t="s">
        <v>89</v>
      </c>
      <c r="E68" s="251">
        <v>85.4</v>
      </c>
      <c r="F68" s="206" t="s">
        <v>782</v>
      </c>
      <c r="G68" s="316" t="s">
        <v>783</v>
      </c>
      <c r="H68" s="316" t="s">
        <v>780</v>
      </c>
      <c r="I68" s="258"/>
      <c r="J68" s="258"/>
      <c r="K68" s="258"/>
      <c r="L68" s="206" t="s">
        <v>885</v>
      </c>
      <c r="N68" s="227"/>
    </row>
    <row r="69" spans="1:18" ht="69.75" hidden="1" customHeight="1" x14ac:dyDescent="0.3">
      <c r="A69" s="316">
        <v>64</v>
      </c>
      <c r="B69" s="316" t="s">
        <v>88</v>
      </c>
      <c r="C69" s="316" t="s">
        <v>781</v>
      </c>
      <c r="D69" s="316" t="s">
        <v>89</v>
      </c>
      <c r="E69" s="251">
        <v>58.5</v>
      </c>
      <c r="F69" s="206" t="s">
        <v>784</v>
      </c>
      <c r="G69" s="316" t="s">
        <v>783</v>
      </c>
      <c r="H69" s="316" t="s">
        <v>780</v>
      </c>
      <c r="I69" s="258"/>
      <c r="J69" s="258"/>
      <c r="K69" s="258"/>
      <c r="L69" s="206" t="s">
        <v>885</v>
      </c>
    </row>
    <row r="70" spans="1:18" ht="69.75" hidden="1" customHeight="1" x14ac:dyDescent="0.3">
      <c r="A70" s="316">
        <v>65</v>
      </c>
      <c r="B70" s="316" t="s">
        <v>88</v>
      </c>
      <c r="C70" s="316" t="s">
        <v>781</v>
      </c>
      <c r="D70" s="316" t="s">
        <v>89</v>
      </c>
      <c r="E70" s="251">
        <v>61.6</v>
      </c>
      <c r="F70" s="206" t="s">
        <v>785</v>
      </c>
      <c r="G70" s="316" t="s">
        <v>783</v>
      </c>
      <c r="H70" s="316" t="s">
        <v>780</v>
      </c>
      <c r="I70" s="258"/>
      <c r="J70" s="258"/>
      <c r="K70" s="258"/>
      <c r="L70" s="206" t="s">
        <v>885</v>
      </c>
    </row>
    <row r="71" spans="1:18" ht="148.5" hidden="1" customHeight="1" x14ac:dyDescent="0.3">
      <c r="A71" s="316">
        <v>66</v>
      </c>
      <c r="B71" s="206" t="s">
        <v>655</v>
      </c>
      <c r="C71" s="316" t="s">
        <v>786</v>
      </c>
      <c r="D71" s="316" t="s">
        <v>89</v>
      </c>
      <c r="E71" s="251">
        <v>32.1</v>
      </c>
      <c r="F71" s="316" t="s">
        <v>787</v>
      </c>
      <c r="G71" s="257" t="s">
        <v>788</v>
      </c>
      <c r="H71" s="316" t="s">
        <v>780</v>
      </c>
      <c r="I71" s="258"/>
      <c r="J71" s="258"/>
      <c r="K71" s="258"/>
      <c r="L71" s="316" t="s">
        <v>2087</v>
      </c>
      <c r="N71" s="227"/>
    </row>
    <row r="72" spans="1:18" ht="125.25" hidden="1" customHeight="1" x14ac:dyDescent="0.3">
      <c r="A72" s="316">
        <v>67</v>
      </c>
      <c r="B72" s="206" t="s">
        <v>655</v>
      </c>
      <c r="C72" s="316" t="s">
        <v>786</v>
      </c>
      <c r="D72" s="316" t="s">
        <v>89</v>
      </c>
      <c r="E72" s="261">
        <v>91.8</v>
      </c>
      <c r="F72" s="316" t="s">
        <v>789</v>
      </c>
      <c r="G72" s="257" t="s">
        <v>788</v>
      </c>
      <c r="H72" s="316" t="s">
        <v>780</v>
      </c>
      <c r="I72" s="259"/>
      <c r="J72" s="259"/>
      <c r="K72" s="259"/>
      <c r="L72" s="316" t="s">
        <v>2088</v>
      </c>
      <c r="R72" s="276"/>
    </row>
    <row r="73" spans="1:18" ht="56.25" hidden="1" x14ac:dyDescent="0.3">
      <c r="A73" s="316">
        <v>68</v>
      </c>
      <c r="B73" s="316" t="s">
        <v>165</v>
      </c>
      <c r="C73" s="316" t="s">
        <v>791</v>
      </c>
      <c r="D73" s="316" t="s">
        <v>89</v>
      </c>
      <c r="E73" s="251">
        <v>17372</v>
      </c>
      <c r="F73" s="206" t="s">
        <v>792</v>
      </c>
      <c r="G73" s="257" t="s">
        <v>790</v>
      </c>
      <c r="H73" s="316" t="s">
        <v>780</v>
      </c>
      <c r="I73" s="258"/>
      <c r="J73" s="258"/>
      <c r="K73" s="258"/>
      <c r="L73" s="206" t="s">
        <v>886</v>
      </c>
      <c r="M73" s="227"/>
      <c r="N73" s="227"/>
    </row>
    <row r="74" spans="1:18" ht="69.75" hidden="1" customHeight="1" x14ac:dyDescent="0.3">
      <c r="A74" s="316">
        <v>69</v>
      </c>
      <c r="B74" s="316" t="s">
        <v>796</v>
      </c>
      <c r="C74" s="316" t="s">
        <v>791</v>
      </c>
      <c r="D74" s="316" t="s">
        <v>89</v>
      </c>
      <c r="E74" s="251">
        <v>334.3</v>
      </c>
      <c r="F74" s="206" t="s">
        <v>797</v>
      </c>
      <c r="G74" s="316" t="s">
        <v>109</v>
      </c>
      <c r="H74" s="316" t="s">
        <v>780</v>
      </c>
      <c r="I74" s="258"/>
      <c r="J74" s="258"/>
      <c r="K74" s="258"/>
      <c r="L74" s="206" t="s">
        <v>886</v>
      </c>
      <c r="M74" s="227"/>
    </row>
    <row r="75" spans="1:18" ht="69.75" hidden="1" customHeight="1" x14ac:dyDescent="0.3">
      <c r="A75" s="316">
        <v>70</v>
      </c>
      <c r="B75" s="316" t="s">
        <v>156</v>
      </c>
      <c r="C75" s="316" t="s">
        <v>791</v>
      </c>
      <c r="D75" s="316" t="s">
        <v>89</v>
      </c>
      <c r="E75" s="251">
        <v>12.5</v>
      </c>
      <c r="F75" s="206" t="s">
        <v>798</v>
      </c>
      <c r="G75" s="316" t="s">
        <v>109</v>
      </c>
      <c r="H75" s="316" t="s">
        <v>780</v>
      </c>
      <c r="I75" s="258"/>
      <c r="J75" s="258"/>
      <c r="K75" s="258"/>
      <c r="L75" s="206" t="s">
        <v>886</v>
      </c>
      <c r="M75" s="227"/>
    </row>
    <row r="76" spans="1:18" ht="61.5" hidden="1" customHeight="1" x14ac:dyDescent="0.3">
      <c r="A76" s="316">
        <v>71</v>
      </c>
      <c r="B76" s="316" t="s">
        <v>96</v>
      </c>
      <c r="C76" s="316" t="s">
        <v>799</v>
      </c>
      <c r="D76" s="316" t="s">
        <v>89</v>
      </c>
      <c r="E76" s="251">
        <v>7.4</v>
      </c>
      <c r="F76" s="206" t="s">
        <v>800</v>
      </c>
      <c r="G76" s="316" t="s">
        <v>109</v>
      </c>
      <c r="H76" s="316" t="s">
        <v>780</v>
      </c>
      <c r="I76" s="258"/>
      <c r="J76" s="258"/>
      <c r="K76" s="258"/>
      <c r="L76" s="206" t="s">
        <v>887</v>
      </c>
      <c r="M76" s="227"/>
      <c r="N76" s="227"/>
    </row>
    <row r="77" spans="1:18" ht="131.25" hidden="1" x14ac:dyDescent="0.3">
      <c r="A77" s="316">
        <v>72</v>
      </c>
      <c r="B77" s="316" t="s">
        <v>156</v>
      </c>
      <c r="C77" s="316" t="s">
        <v>786</v>
      </c>
      <c r="D77" s="316" t="s">
        <v>89</v>
      </c>
      <c r="E77" s="251">
        <v>12</v>
      </c>
      <c r="F77" s="206" t="s">
        <v>801</v>
      </c>
      <c r="G77" s="316" t="s">
        <v>109</v>
      </c>
      <c r="H77" s="316" t="s">
        <v>780</v>
      </c>
      <c r="I77" s="258"/>
      <c r="J77" s="258"/>
      <c r="K77" s="258"/>
      <c r="L77" s="316" t="s">
        <v>2089</v>
      </c>
    </row>
    <row r="78" spans="1:18" ht="48" hidden="1" customHeight="1" x14ac:dyDescent="0.3">
      <c r="A78" s="316">
        <v>73</v>
      </c>
      <c r="B78" s="245" t="s">
        <v>878</v>
      </c>
      <c r="C78" s="316" t="s">
        <v>877</v>
      </c>
      <c r="D78" s="316" t="s">
        <v>89</v>
      </c>
      <c r="E78" s="251">
        <v>92.6</v>
      </c>
      <c r="F78" s="274" t="s">
        <v>802</v>
      </c>
      <c r="G78" s="316" t="s">
        <v>803</v>
      </c>
      <c r="H78" s="316" t="s">
        <v>780</v>
      </c>
      <c r="I78" s="258"/>
      <c r="J78" s="258"/>
      <c r="K78" s="258"/>
      <c r="L78" s="316" t="s">
        <v>893</v>
      </c>
      <c r="M78" s="226" t="s">
        <v>2063</v>
      </c>
    </row>
    <row r="79" spans="1:18" ht="75.75" hidden="1" customHeight="1" x14ac:dyDescent="0.3">
      <c r="A79" s="316">
        <v>74</v>
      </c>
      <c r="B79" s="245" t="s">
        <v>880</v>
      </c>
      <c r="C79" s="316" t="s">
        <v>879</v>
      </c>
      <c r="D79" s="316" t="s">
        <v>89</v>
      </c>
      <c r="E79" s="251">
        <v>87.3</v>
      </c>
      <c r="F79" s="274" t="s">
        <v>804</v>
      </c>
      <c r="G79" s="316" t="s">
        <v>803</v>
      </c>
      <c r="H79" s="316" t="s">
        <v>780</v>
      </c>
      <c r="I79" s="258"/>
      <c r="J79" s="258"/>
      <c r="K79" s="258"/>
      <c r="L79" s="316" t="s">
        <v>893</v>
      </c>
      <c r="M79" s="226" t="s">
        <v>2063</v>
      </c>
      <c r="N79" s="227"/>
    </row>
    <row r="80" spans="1:18" ht="60" hidden="1" customHeight="1" x14ac:dyDescent="0.3">
      <c r="A80" s="316">
        <v>75</v>
      </c>
      <c r="B80" s="316" t="s">
        <v>65</v>
      </c>
      <c r="C80" s="316" t="s">
        <v>820</v>
      </c>
      <c r="D80" s="316" t="s">
        <v>89</v>
      </c>
      <c r="E80" s="261">
        <v>94.4</v>
      </c>
      <c r="F80" s="274" t="s">
        <v>821</v>
      </c>
      <c r="G80" s="316" t="s">
        <v>822</v>
      </c>
      <c r="H80" s="316" t="s">
        <v>823</v>
      </c>
      <c r="I80" s="258"/>
      <c r="J80" s="258"/>
      <c r="K80" s="258"/>
      <c r="L80" s="316" t="s">
        <v>898</v>
      </c>
      <c r="N80" s="227"/>
    </row>
    <row r="81" spans="1:18" s="277" customFormat="1" ht="102.75" customHeight="1" x14ac:dyDescent="0.3">
      <c r="A81" s="316">
        <v>17</v>
      </c>
      <c r="B81" s="206" t="s">
        <v>65</v>
      </c>
      <c r="C81" s="206" t="s">
        <v>830</v>
      </c>
      <c r="D81" s="206" t="s">
        <v>89</v>
      </c>
      <c r="E81" s="261">
        <v>359.6</v>
      </c>
      <c r="F81" s="206" t="s">
        <v>831</v>
      </c>
      <c r="G81" s="232">
        <v>40884</v>
      </c>
      <c r="H81" s="206" t="s">
        <v>832</v>
      </c>
      <c r="I81" s="259"/>
      <c r="J81" s="259"/>
      <c r="K81" s="259"/>
      <c r="L81" s="206" t="s">
        <v>2080</v>
      </c>
      <c r="M81" s="226"/>
      <c r="N81" s="278"/>
    </row>
    <row r="82" spans="1:18" ht="73.5" hidden="1" customHeight="1" x14ac:dyDescent="0.3">
      <c r="A82" s="316">
        <v>77</v>
      </c>
      <c r="B82" s="206" t="s">
        <v>156</v>
      </c>
      <c r="C82" s="206" t="s">
        <v>836</v>
      </c>
      <c r="D82" s="206" t="s">
        <v>89</v>
      </c>
      <c r="E82" s="261">
        <v>333.6</v>
      </c>
      <c r="F82" s="206" t="s">
        <v>837</v>
      </c>
      <c r="G82" s="232">
        <v>41429</v>
      </c>
      <c r="H82" s="206" t="s">
        <v>835</v>
      </c>
      <c r="I82" s="259"/>
      <c r="J82" s="259"/>
      <c r="K82" s="259"/>
      <c r="L82" s="206" t="s">
        <v>896</v>
      </c>
      <c r="R82" s="273"/>
    </row>
    <row r="83" spans="1:18" ht="93.75" x14ac:dyDescent="0.3">
      <c r="A83" s="316">
        <v>18</v>
      </c>
      <c r="B83" s="316" t="s">
        <v>65</v>
      </c>
      <c r="C83" s="316" t="s">
        <v>842</v>
      </c>
      <c r="D83" s="206" t="s">
        <v>89</v>
      </c>
      <c r="E83" s="261">
        <v>565.79999999999995</v>
      </c>
      <c r="F83" s="206" t="s">
        <v>843</v>
      </c>
      <c r="G83" s="257">
        <v>41373</v>
      </c>
      <c r="H83" s="206" t="s">
        <v>844</v>
      </c>
      <c r="I83" s="258"/>
      <c r="J83" s="258"/>
      <c r="K83" s="258"/>
      <c r="L83" s="316" t="s">
        <v>2090</v>
      </c>
      <c r="N83" s="227"/>
    </row>
    <row r="84" spans="1:18" s="273" customFormat="1" ht="56.25" hidden="1" customHeight="1" x14ac:dyDescent="0.3">
      <c r="A84" s="316">
        <v>79</v>
      </c>
      <c r="B84" s="245" t="s">
        <v>846</v>
      </c>
      <c r="C84" s="245" t="s">
        <v>847</v>
      </c>
      <c r="D84" s="245" t="s">
        <v>89</v>
      </c>
      <c r="E84" s="269">
        <v>1450</v>
      </c>
      <c r="F84" s="245" t="s">
        <v>848</v>
      </c>
      <c r="G84" s="279">
        <v>41611</v>
      </c>
      <c r="H84" s="245" t="s">
        <v>849</v>
      </c>
      <c r="I84" s="280"/>
      <c r="J84" s="280"/>
      <c r="K84" s="280"/>
      <c r="L84" s="245"/>
      <c r="M84" s="945" t="s">
        <v>2079</v>
      </c>
      <c r="N84" s="276"/>
    </row>
    <row r="85" spans="1:18" s="273" customFormat="1" ht="56.25" hidden="1" x14ac:dyDescent="0.3">
      <c r="A85" s="316">
        <v>80</v>
      </c>
      <c r="B85" s="245" t="s">
        <v>846</v>
      </c>
      <c r="C85" s="245" t="s">
        <v>850</v>
      </c>
      <c r="D85" s="245" t="s">
        <v>89</v>
      </c>
      <c r="E85" s="269">
        <v>82</v>
      </c>
      <c r="F85" s="245" t="s">
        <v>851</v>
      </c>
      <c r="G85" s="279">
        <v>41611</v>
      </c>
      <c r="H85" s="245" t="s">
        <v>849</v>
      </c>
      <c r="I85" s="280"/>
      <c r="J85" s="280"/>
      <c r="K85" s="280"/>
      <c r="L85" s="281"/>
      <c r="M85" s="945"/>
      <c r="N85" s="276"/>
    </row>
    <row r="86" spans="1:18" s="273" customFormat="1" ht="69" hidden="1" customHeight="1" x14ac:dyDescent="0.3">
      <c r="A86" s="316">
        <v>81</v>
      </c>
      <c r="B86" s="245" t="s">
        <v>846</v>
      </c>
      <c r="C86" s="245" t="s">
        <v>852</v>
      </c>
      <c r="D86" s="245" t="s">
        <v>89</v>
      </c>
      <c r="E86" s="269">
        <v>120</v>
      </c>
      <c r="F86" s="245" t="s">
        <v>853</v>
      </c>
      <c r="G86" s="279">
        <v>41611</v>
      </c>
      <c r="H86" s="245" t="s">
        <v>849</v>
      </c>
      <c r="I86" s="280"/>
      <c r="J86" s="280"/>
      <c r="K86" s="280"/>
      <c r="L86" s="245"/>
      <c r="M86" s="945"/>
      <c r="N86" s="276"/>
    </row>
    <row r="87" spans="1:18" s="273" customFormat="1" ht="53.25" hidden="1" customHeight="1" x14ac:dyDescent="0.3">
      <c r="A87" s="316">
        <v>82</v>
      </c>
      <c r="B87" s="245" t="s">
        <v>846</v>
      </c>
      <c r="C87" s="245" t="s">
        <v>854</v>
      </c>
      <c r="D87" s="245" t="s">
        <v>89</v>
      </c>
      <c r="E87" s="269">
        <v>43</v>
      </c>
      <c r="F87" s="245" t="s">
        <v>855</v>
      </c>
      <c r="G87" s="279">
        <v>41611</v>
      </c>
      <c r="H87" s="245" t="s">
        <v>849</v>
      </c>
      <c r="I87" s="280"/>
      <c r="J87" s="280"/>
      <c r="K87" s="280"/>
      <c r="L87" s="281"/>
      <c r="M87" s="945"/>
      <c r="N87" s="276"/>
    </row>
    <row r="88" spans="1:18" s="273" customFormat="1" ht="56.25" hidden="1" x14ac:dyDescent="0.3">
      <c r="A88" s="316">
        <v>83</v>
      </c>
      <c r="B88" s="245" t="s">
        <v>846</v>
      </c>
      <c r="C88" s="245" t="s">
        <v>854</v>
      </c>
      <c r="D88" s="245" t="s">
        <v>89</v>
      </c>
      <c r="E88" s="269">
        <v>54</v>
      </c>
      <c r="F88" s="245" t="s">
        <v>856</v>
      </c>
      <c r="G88" s="279">
        <v>41611</v>
      </c>
      <c r="H88" s="245" t="s">
        <v>849</v>
      </c>
      <c r="I88" s="280"/>
      <c r="J88" s="280"/>
      <c r="K88" s="280"/>
      <c r="L88" s="281"/>
      <c r="M88" s="945"/>
    </row>
    <row r="89" spans="1:18" s="284" customFormat="1" ht="106.5" customHeight="1" x14ac:dyDescent="0.3">
      <c r="A89" s="316">
        <v>19</v>
      </c>
      <c r="B89" s="206" t="s">
        <v>156</v>
      </c>
      <c r="C89" s="316" t="s">
        <v>433</v>
      </c>
      <c r="D89" s="206" t="s">
        <v>89</v>
      </c>
      <c r="E89" s="251">
        <v>304</v>
      </c>
      <c r="F89" s="316" t="s">
        <v>1912</v>
      </c>
      <c r="G89" s="257">
        <v>38776</v>
      </c>
      <c r="H89" s="316" t="s">
        <v>1913</v>
      </c>
      <c r="I89" s="258"/>
      <c r="J89" s="258"/>
      <c r="K89" s="258"/>
      <c r="L89" s="316"/>
      <c r="M89" s="282"/>
      <c r="N89" s="283"/>
    </row>
    <row r="90" spans="1:18" s="284" customFormat="1" ht="54.75" hidden="1" customHeight="1" x14ac:dyDescent="0.3">
      <c r="A90" s="316">
        <v>86</v>
      </c>
      <c r="B90" s="316" t="s">
        <v>1946</v>
      </c>
      <c r="C90" s="316" t="s">
        <v>1947</v>
      </c>
      <c r="D90" s="285"/>
      <c r="E90" s="251">
        <v>43.8</v>
      </c>
      <c r="F90" s="316" t="s">
        <v>1948</v>
      </c>
      <c r="G90" s="257">
        <v>41727</v>
      </c>
      <c r="H90" s="316"/>
      <c r="I90" s="258"/>
      <c r="J90" s="258"/>
      <c r="K90" s="258"/>
      <c r="L90" s="316"/>
      <c r="M90" s="282"/>
      <c r="N90" s="282"/>
    </row>
    <row r="91" spans="1:18" x14ac:dyDescent="0.3">
      <c r="A91" s="286"/>
      <c r="B91" s="286"/>
      <c r="C91" s="286"/>
      <c r="D91" s="286"/>
      <c r="E91" s="287"/>
      <c r="F91" s="286"/>
      <c r="G91" s="286"/>
      <c r="H91" s="286"/>
      <c r="I91" s="286"/>
      <c r="J91" s="286"/>
      <c r="K91" s="286"/>
      <c r="L91" s="286"/>
    </row>
    <row r="92" spans="1:18" x14ac:dyDescent="0.3">
      <c r="A92" s="288"/>
      <c r="B92" s="288"/>
      <c r="C92" s="288"/>
      <c r="D92" s="288"/>
      <c r="E92" s="289"/>
      <c r="F92" s="288"/>
      <c r="G92" s="288"/>
      <c r="H92" s="288"/>
      <c r="I92" s="288"/>
      <c r="J92" s="288"/>
      <c r="K92" s="288"/>
      <c r="L92" s="288"/>
    </row>
    <row r="93" spans="1:18" x14ac:dyDescent="0.3">
      <c r="A93" s="290"/>
      <c r="B93" s="290"/>
      <c r="C93" s="290"/>
      <c r="D93" s="290"/>
      <c r="E93" s="291"/>
      <c r="F93" s="290"/>
      <c r="G93" s="290"/>
      <c r="H93" s="290"/>
      <c r="I93" s="290"/>
      <c r="J93" s="290"/>
      <c r="K93" s="290"/>
      <c r="L93" s="290"/>
    </row>
    <row r="94" spans="1:18" x14ac:dyDescent="0.3">
      <c r="A94" s="288"/>
      <c r="B94" s="288"/>
      <c r="C94" s="288"/>
      <c r="D94" s="288"/>
      <c r="E94" s="289"/>
      <c r="F94" s="288"/>
      <c r="G94" s="288"/>
      <c r="H94" s="288"/>
      <c r="I94" s="288"/>
      <c r="J94" s="288"/>
      <c r="K94" s="288"/>
      <c r="L94" s="288"/>
    </row>
    <row r="95" spans="1:18" x14ac:dyDescent="0.3">
      <c r="A95" s="290"/>
      <c r="B95" s="290"/>
      <c r="C95" s="290"/>
      <c r="D95" s="290"/>
      <c r="E95" s="291"/>
      <c r="F95" s="290"/>
      <c r="G95" s="290"/>
      <c r="H95" s="290"/>
      <c r="I95" s="290"/>
      <c r="J95" s="290"/>
      <c r="K95" s="290"/>
      <c r="L95" s="290"/>
    </row>
    <row r="96" spans="1:18" x14ac:dyDescent="0.3">
      <c r="A96" s="288"/>
      <c r="B96" s="288"/>
      <c r="C96" s="288"/>
      <c r="D96" s="288"/>
      <c r="E96" s="289"/>
      <c r="F96" s="288"/>
      <c r="G96" s="288"/>
      <c r="H96" s="288"/>
      <c r="I96" s="288"/>
      <c r="J96" s="288"/>
      <c r="K96" s="288"/>
      <c r="L96" s="288"/>
    </row>
    <row r="97" spans="1:12" x14ac:dyDescent="0.3">
      <c r="A97" s="290"/>
      <c r="B97" s="290"/>
      <c r="C97" s="290"/>
      <c r="D97" s="290"/>
      <c r="E97" s="291"/>
      <c r="F97" s="290"/>
      <c r="G97" s="290"/>
      <c r="H97" s="290"/>
      <c r="I97" s="290"/>
      <c r="J97" s="290"/>
      <c r="K97" s="290"/>
      <c r="L97" s="290"/>
    </row>
    <row r="98" spans="1:12" x14ac:dyDescent="0.3">
      <c r="A98" s="288"/>
      <c r="B98" s="288"/>
      <c r="C98" s="288"/>
      <c r="D98" s="288"/>
      <c r="E98" s="289"/>
      <c r="F98" s="288"/>
      <c r="G98" s="288"/>
      <c r="H98" s="288"/>
      <c r="I98" s="288"/>
      <c r="J98" s="288"/>
      <c r="K98" s="288"/>
      <c r="L98" s="288"/>
    </row>
    <row r="99" spans="1:12" x14ac:dyDescent="0.3">
      <c r="A99" s="290"/>
      <c r="B99" s="290"/>
      <c r="C99" s="290"/>
      <c r="D99" s="290"/>
      <c r="E99" s="291"/>
      <c r="F99" s="290"/>
      <c r="G99" s="290"/>
      <c r="H99" s="290"/>
      <c r="I99" s="290"/>
      <c r="J99" s="290"/>
      <c r="K99" s="290"/>
      <c r="L99" s="290"/>
    </row>
    <row r="100" spans="1:12" x14ac:dyDescent="0.3">
      <c r="A100" s="288"/>
      <c r="B100" s="288"/>
      <c r="C100" s="288"/>
      <c r="D100" s="288"/>
      <c r="E100" s="289"/>
      <c r="F100" s="288"/>
      <c r="G100" s="288"/>
      <c r="H100" s="288"/>
      <c r="I100" s="288"/>
      <c r="J100" s="288"/>
      <c r="K100" s="288"/>
      <c r="L100" s="288"/>
    </row>
    <row r="101" spans="1:12" x14ac:dyDescent="0.3">
      <c r="A101" s="290"/>
      <c r="B101" s="290"/>
      <c r="C101" s="290"/>
      <c r="D101" s="290"/>
      <c r="E101" s="291"/>
      <c r="F101" s="290"/>
      <c r="G101" s="290"/>
      <c r="H101" s="290"/>
      <c r="I101" s="290"/>
      <c r="J101" s="290"/>
      <c r="K101" s="290"/>
      <c r="L101" s="290"/>
    </row>
    <row r="102" spans="1:12" x14ac:dyDescent="0.3">
      <c r="A102" s="288"/>
      <c r="B102" s="288"/>
      <c r="C102" s="288"/>
      <c r="D102" s="288"/>
      <c r="E102" s="289"/>
      <c r="F102" s="288"/>
      <c r="G102" s="288"/>
      <c r="H102" s="288"/>
      <c r="I102" s="288"/>
      <c r="J102" s="288"/>
      <c r="K102" s="288"/>
      <c r="L102" s="288"/>
    </row>
    <row r="103" spans="1:12" x14ac:dyDescent="0.3">
      <c r="A103" s="290"/>
      <c r="B103" s="290"/>
      <c r="C103" s="290"/>
      <c r="D103" s="290"/>
      <c r="E103" s="291"/>
      <c r="F103" s="290"/>
      <c r="G103" s="290"/>
      <c r="H103" s="290"/>
      <c r="I103" s="290"/>
      <c r="J103" s="290"/>
      <c r="K103" s="290"/>
      <c r="L103" s="290"/>
    </row>
    <row r="104" spans="1:12" x14ac:dyDescent="0.3">
      <c r="A104" s="288"/>
      <c r="B104" s="288"/>
      <c r="C104" s="288"/>
      <c r="D104" s="288"/>
      <c r="E104" s="289"/>
      <c r="F104" s="288"/>
      <c r="G104" s="288"/>
      <c r="H104" s="288"/>
      <c r="I104" s="288"/>
      <c r="J104" s="288"/>
      <c r="K104" s="288"/>
      <c r="L104" s="288"/>
    </row>
    <row r="105" spans="1:12" x14ac:dyDescent="0.3">
      <c r="A105" s="290"/>
      <c r="B105" s="290"/>
      <c r="C105" s="290"/>
      <c r="D105" s="290"/>
      <c r="E105" s="291"/>
      <c r="F105" s="290"/>
      <c r="G105" s="290"/>
      <c r="H105" s="290"/>
      <c r="I105" s="290"/>
      <c r="J105" s="290"/>
      <c r="K105" s="290"/>
      <c r="L105" s="290"/>
    </row>
    <row r="106" spans="1:12" x14ac:dyDescent="0.3">
      <c r="A106" s="288"/>
      <c r="B106" s="288"/>
      <c r="C106" s="288"/>
      <c r="D106" s="288"/>
      <c r="E106" s="289"/>
      <c r="F106" s="288"/>
      <c r="G106" s="288"/>
      <c r="H106" s="288"/>
      <c r="I106" s="288"/>
      <c r="J106" s="288"/>
      <c r="K106" s="288"/>
      <c r="L106" s="288"/>
    </row>
    <row r="107" spans="1:12" x14ac:dyDescent="0.3">
      <c r="A107" s="290"/>
      <c r="B107" s="290"/>
      <c r="C107" s="290"/>
      <c r="D107" s="290"/>
      <c r="E107" s="291"/>
      <c r="F107" s="290"/>
      <c r="G107" s="290"/>
      <c r="H107" s="290"/>
      <c r="I107" s="290"/>
      <c r="J107" s="290"/>
      <c r="K107" s="290"/>
      <c r="L107" s="290"/>
    </row>
    <row r="108" spans="1:12" x14ac:dyDescent="0.3">
      <c r="A108" s="288"/>
      <c r="B108" s="288"/>
      <c r="C108" s="288"/>
      <c r="D108" s="288"/>
      <c r="E108" s="289"/>
      <c r="F108" s="288"/>
      <c r="G108" s="288"/>
      <c r="H108" s="288"/>
      <c r="I108" s="288"/>
      <c r="J108" s="288"/>
      <c r="K108" s="288"/>
      <c r="L108" s="288"/>
    </row>
    <row r="109" spans="1:12" x14ac:dyDescent="0.3">
      <c r="A109" s="290"/>
      <c r="B109" s="290"/>
      <c r="C109" s="290"/>
      <c r="D109" s="290"/>
      <c r="E109" s="291"/>
      <c r="F109" s="290"/>
      <c r="G109" s="290"/>
      <c r="H109" s="290"/>
      <c r="I109" s="290"/>
      <c r="J109" s="290"/>
      <c r="K109" s="290"/>
      <c r="L109" s="290"/>
    </row>
    <row r="110" spans="1:12" x14ac:dyDescent="0.3">
      <c r="A110" s="288"/>
      <c r="B110" s="288"/>
      <c r="C110" s="288"/>
      <c r="D110" s="288"/>
      <c r="E110" s="289"/>
      <c r="F110" s="288"/>
      <c r="G110" s="288"/>
      <c r="H110" s="288"/>
      <c r="I110" s="288"/>
      <c r="J110" s="288"/>
      <c r="K110" s="288"/>
      <c r="L110" s="288"/>
    </row>
    <row r="111" spans="1:12" x14ac:dyDescent="0.3">
      <c r="A111" s="290"/>
      <c r="B111" s="290"/>
      <c r="C111" s="290"/>
      <c r="D111" s="290"/>
      <c r="E111" s="291"/>
      <c r="F111" s="290"/>
      <c r="G111" s="290"/>
      <c r="H111" s="290"/>
      <c r="I111" s="290"/>
      <c r="J111" s="290"/>
      <c r="K111" s="290"/>
      <c r="L111" s="290"/>
    </row>
    <row r="112" spans="1:12" x14ac:dyDescent="0.3">
      <c r="A112" s="288"/>
      <c r="B112" s="288"/>
      <c r="C112" s="288"/>
      <c r="D112" s="288"/>
      <c r="E112" s="289"/>
      <c r="F112" s="288"/>
      <c r="G112" s="288"/>
      <c r="H112" s="288"/>
      <c r="I112" s="288"/>
      <c r="J112" s="288"/>
      <c r="K112" s="288"/>
      <c r="L112" s="288"/>
    </row>
    <row r="113" spans="1:14" x14ac:dyDescent="0.3">
      <c r="A113" s="290"/>
      <c r="B113" s="290"/>
      <c r="C113" s="290"/>
      <c r="D113" s="290"/>
      <c r="E113" s="291"/>
      <c r="F113" s="290"/>
      <c r="G113" s="292"/>
      <c r="H113" s="292"/>
      <c r="I113" s="292"/>
      <c r="J113" s="292"/>
      <c r="K113" s="292"/>
      <c r="L113" s="290"/>
    </row>
    <row r="114" spans="1:14" s="295" customFormat="1" x14ac:dyDescent="0.3">
      <c r="A114" s="288"/>
      <c r="B114" s="288"/>
      <c r="C114" s="288"/>
      <c r="D114" s="288"/>
      <c r="E114" s="289"/>
      <c r="F114" s="288"/>
      <c r="G114" s="288"/>
      <c r="H114" s="288"/>
      <c r="I114" s="293"/>
      <c r="J114" s="293"/>
      <c r="K114" s="293"/>
      <c r="L114" s="288"/>
      <c r="M114" s="294"/>
      <c r="N114" s="294"/>
    </row>
    <row r="115" spans="1:14" x14ac:dyDescent="0.3">
      <c r="A115" s="286"/>
      <c r="B115" s="286"/>
      <c r="C115" s="286"/>
      <c r="D115" s="286"/>
      <c r="E115" s="287"/>
      <c r="F115" s="286"/>
      <c r="G115" s="286"/>
      <c r="H115" s="286"/>
      <c r="I115" s="286"/>
      <c r="J115" s="286"/>
      <c r="K115" s="286"/>
      <c r="L115" s="286"/>
    </row>
    <row r="116" spans="1:14" x14ac:dyDescent="0.3">
      <c r="A116" s="288"/>
      <c r="B116" s="288"/>
      <c r="C116" s="288"/>
      <c r="D116" s="288"/>
      <c r="E116" s="289"/>
      <c r="F116" s="288"/>
      <c r="G116" s="288"/>
      <c r="H116" s="288"/>
      <c r="I116" s="288"/>
      <c r="J116" s="288"/>
      <c r="K116" s="288"/>
      <c r="L116" s="288"/>
    </row>
    <row r="117" spans="1:14" x14ac:dyDescent="0.3">
      <c r="A117" s="290"/>
      <c r="B117" s="290"/>
      <c r="C117" s="290"/>
      <c r="D117" s="290"/>
      <c r="E117" s="291"/>
      <c r="F117" s="296"/>
      <c r="G117" s="290"/>
      <c r="H117" s="290"/>
      <c r="I117" s="292"/>
      <c r="J117" s="292"/>
      <c r="K117" s="292"/>
      <c r="L117" s="290"/>
    </row>
    <row r="118" spans="1:14" x14ac:dyDescent="0.3">
      <c r="A118" s="290"/>
      <c r="B118" s="290"/>
      <c r="C118" s="290"/>
      <c r="D118" s="290"/>
      <c r="E118" s="297"/>
      <c r="F118" s="296"/>
      <c r="G118" s="290"/>
      <c r="H118" s="290"/>
      <c r="I118" s="292"/>
      <c r="J118" s="292"/>
      <c r="K118" s="292"/>
      <c r="L118" s="290"/>
    </row>
    <row r="119" spans="1:14" x14ac:dyDescent="0.3">
      <c r="A119" s="290"/>
      <c r="B119" s="290"/>
      <c r="C119" s="290"/>
      <c r="D119" s="290"/>
      <c r="E119" s="291"/>
      <c r="F119" s="296"/>
      <c r="G119" s="290"/>
      <c r="H119" s="290"/>
      <c r="I119" s="292"/>
      <c r="J119" s="292"/>
      <c r="K119" s="292"/>
      <c r="L119" s="290"/>
    </row>
    <row r="120" spans="1:14" x14ac:dyDescent="0.3">
      <c r="A120" s="290"/>
      <c r="B120" s="290"/>
      <c r="C120" s="290"/>
      <c r="D120" s="290"/>
      <c r="E120" s="291"/>
      <c r="F120" s="296"/>
      <c r="G120" s="290"/>
      <c r="H120" s="290"/>
      <c r="I120" s="292"/>
      <c r="J120" s="292"/>
      <c r="K120" s="292"/>
      <c r="L120" s="290"/>
    </row>
    <row r="121" spans="1:14" x14ac:dyDescent="0.3">
      <c r="A121" s="290"/>
      <c r="B121" s="290"/>
      <c r="C121" s="290"/>
      <c r="D121" s="290"/>
      <c r="E121" s="291"/>
      <c r="F121" s="296"/>
      <c r="G121" s="290"/>
      <c r="H121" s="290"/>
      <c r="I121" s="292"/>
      <c r="J121" s="292"/>
      <c r="K121" s="292"/>
      <c r="L121" s="290"/>
    </row>
    <row r="122" spans="1:14" x14ac:dyDescent="0.3">
      <c r="A122" s="290"/>
      <c r="B122" s="290"/>
      <c r="C122" s="290"/>
      <c r="D122" s="290"/>
      <c r="E122" s="291"/>
      <c r="F122" s="296"/>
      <c r="G122" s="290"/>
      <c r="H122" s="290"/>
      <c r="I122" s="292"/>
      <c r="J122" s="292"/>
      <c r="K122" s="292"/>
      <c r="L122" s="290"/>
    </row>
    <row r="123" spans="1:14" x14ac:dyDescent="0.3">
      <c r="A123" s="290"/>
      <c r="B123" s="290"/>
      <c r="C123" s="290"/>
      <c r="D123" s="290"/>
      <c r="E123" s="291"/>
      <c r="F123" s="296"/>
      <c r="G123" s="290"/>
      <c r="H123" s="290"/>
      <c r="I123" s="292"/>
      <c r="J123" s="292"/>
      <c r="K123" s="292"/>
      <c r="L123" s="290"/>
    </row>
    <row r="124" spans="1:14" x14ac:dyDescent="0.3">
      <c r="A124" s="290"/>
      <c r="B124" s="290"/>
      <c r="C124" s="290"/>
      <c r="D124" s="290"/>
      <c r="E124" s="291"/>
      <c r="F124" s="290"/>
      <c r="G124" s="290"/>
      <c r="H124" s="290"/>
      <c r="I124" s="292"/>
      <c r="J124" s="292"/>
      <c r="K124" s="292"/>
      <c r="L124" s="290"/>
    </row>
    <row r="125" spans="1:14" s="295" customFormat="1" x14ac:dyDescent="0.3">
      <c r="A125" s="288"/>
      <c r="B125" s="288"/>
      <c r="C125" s="288"/>
      <c r="D125" s="288"/>
      <c r="E125" s="289"/>
      <c r="F125" s="288"/>
      <c r="G125" s="288"/>
      <c r="H125" s="288"/>
      <c r="I125" s="293"/>
      <c r="J125" s="293"/>
      <c r="K125" s="293"/>
      <c r="L125" s="288"/>
      <c r="M125" s="294"/>
      <c r="N125" s="294"/>
    </row>
    <row r="126" spans="1:14" x14ac:dyDescent="0.3">
      <c r="A126" s="288"/>
      <c r="B126" s="288"/>
      <c r="C126" s="288"/>
      <c r="D126" s="288"/>
      <c r="E126" s="289"/>
      <c r="F126" s="288"/>
      <c r="G126" s="288"/>
      <c r="H126" s="288"/>
      <c r="I126" s="288"/>
      <c r="J126" s="288"/>
      <c r="K126" s="288"/>
      <c r="L126" s="288"/>
    </row>
    <row r="127" spans="1:14" x14ac:dyDescent="0.3">
      <c r="A127" s="290"/>
      <c r="B127" s="290"/>
      <c r="C127" s="290"/>
      <c r="D127" s="290"/>
      <c r="E127" s="291"/>
      <c r="F127" s="290"/>
      <c r="G127" s="290"/>
      <c r="H127" s="290"/>
      <c r="I127" s="292"/>
      <c r="J127" s="292"/>
      <c r="K127" s="292"/>
      <c r="L127" s="290"/>
    </row>
    <row r="128" spans="1:14" x14ac:dyDescent="0.3">
      <c r="A128" s="290"/>
      <c r="B128" s="290"/>
      <c r="C128" s="290"/>
      <c r="D128" s="290"/>
      <c r="E128" s="291"/>
      <c r="F128" s="290"/>
      <c r="G128" s="290"/>
      <c r="H128" s="290"/>
      <c r="I128" s="292"/>
      <c r="J128" s="298"/>
      <c r="K128" s="292"/>
      <c r="L128" s="290"/>
    </row>
    <row r="129" spans="1:16" x14ac:dyDescent="0.3">
      <c r="A129" s="290"/>
      <c r="B129" s="290"/>
      <c r="C129" s="290"/>
      <c r="D129" s="290"/>
      <c r="E129" s="291"/>
      <c r="F129" s="290"/>
      <c r="G129" s="290"/>
      <c r="H129" s="290"/>
      <c r="I129" s="292"/>
      <c r="J129" s="298"/>
      <c r="K129" s="292"/>
      <c r="L129" s="290"/>
      <c r="P129" s="299"/>
    </row>
    <row r="130" spans="1:16" x14ac:dyDescent="0.3">
      <c r="A130" s="290"/>
      <c r="B130" s="296"/>
      <c r="C130" s="296"/>
      <c r="D130" s="296"/>
      <c r="E130" s="300"/>
      <c r="F130" s="296"/>
      <c r="G130" s="301"/>
      <c r="H130" s="296"/>
      <c r="I130" s="302"/>
      <c r="J130" s="303"/>
      <c r="K130" s="292"/>
      <c r="L130" s="290"/>
    </row>
    <row r="131" spans="1:16" x14ac:dyDescent="0.3">
      <c r="A131" s="290"/>
      <c r="B131" s="296"/>
      <c r="C131" s="296"/>
      <c r="D131" s="296"/>
      <c r="E131" s="300"/>
      <c r="F131" s="296"/>
      <c r="G131" s="301"/>
      <c r="H131" s="296"/>
      <c r="I131" s="302"/>
      <c r="J131" s="303"/>
      <c r="K131" s="292"/>
      <c r="L131" s="290"/>
    </row>
    <row r="132" spans="1:16" x14ac:dyDescent="0.3">
      <c r="A132" s="290"/>
      <c r="B132" s="296"/>
      <c r="C132" s="296"/>
      <c r="D132" s="296"/>
      <c r="E132" s="300"/>
      <c r="F132" s="296"/>
      <c r="G132" s="301"/>
      <c r="H132" s="296"/>
      <c r="I132" s="302"/>
      <c r="J132" s="303"/>
      <c r="K132" s="292"/>
      <c r="L132" s="290"/>
    </row>
    <row r="133" spans="1:16" x14ac:dyDescent="0.3">
      <c r="A133" s="290"/>
      <c r="B133" s="296"/>
      <c r="C133" s="296"/>
      <c r="D133" s="296"/>
      <c r="E133" s="300"/>
      <c r="F133" s="296"/>
      <c r="G133" s="301"/>
      <c r="H133" s="296"/>
      <c r="I133" s="302"/>
      <c r="J133" s="303"/>
      <c r="K133" s="292"/>
      <c r="L133" s="290"/>
    </row>
    <row r="134" spans="1:16" x14ac:dyDescent="0.3">
      <c r="A134" s="290"/>
      <c r="B134" s="296"/>
      <c r="C134" s="296"/>
      <c r="D134" s="296"/>
      <c r="E134" s="300"/>
      <c r="F134" s="296"/>
      <c r="G134" s="301"/>
      <c r="H134" s="296"/>
      <c r="I134" s="302"/>
      <c r="J134" s="303"/>
      <c r="K134" s="292"/>
      <c r="L134" s="290"/>
    </row>
    <row r="135" spans="1:16" x14ac:dyDescent="0.3">
      <c r="A135" s="290"/>
      <c r="B135" s="296"/>
      <c r="C135" s="296"/>
      <c r="D135" s="296"/>
      <c r="E135" s="300"/>
      <c r="F135" s="296"/>
      <c r="G135" s="301"/>
      <c r="H135" s="296"/>
      <c r="I135" s="302"/>
      <c r="J135" s="303"/>
      <c r="K135" s="292"/>
      <c r="L135" s="290"/>
    </row>
    <row r="136" spans="1:16" x14ac:dyDescent="0.3">
      <c r="A136" s="290"/>
      <c r="B136" s="296"/>
      <c r="C136" s="296"/>
      <c r="D136" s="296"/>
      <c r="E136" s="300"/>
      <c r="F136" s="296"/>
      <c r="G136" s="301"/>
      <c r="H136" s="296"/>
      <c r="I136" s="302"/>
      <c r="J136" s="303"/>
      <c r="K136" s="292"/>
      <c r="L136" s="290"/>
    </row>
    <row r="137" spans="1:16" x14ac:dyDescent="0.3">
      <c r="A137" s="290"/>
      <c r="B137" s="296"/>
      <c r="C137" s="296"/>
      <c r="D137" s="296"/>
      <c r="E137" s="300"/>
      <c r="F137" s="296"/>
      <c r="G137" s="301"/>
      <c r="H137" s="296"/>
      <c r="I137" s="302"/>
      <c r="J137" s="303"/>
      <c r="K137" s="292"/>
      <c r="L137" s="290"/>
    </row>
    <row r="138" spans="1:16" x14ac:dyDescent="0.3">
      <c r="A138" s="290"/>
      <c r="B138" s="296"/>
      <c r="C138" s="296"/>
      <c r="D138" s="296"/>
      <c r="E138" s="300"/>
      <c r="F138" s="296"/>
      <c r="G138" s="301"/>
      <c r="H138" s="296"/>
      <c r="I138" s="302"/>
      <c r="J138" s="303"/>
      <c r="K138" s="292"/>
      <c r="L138" s="290"/>
    </row>
    <row r="139" spans="1:16" x14ac:dyDescent="0.3">
      <c r="A139" s="290"/>
      <c r="B139" s="296"/>
      <c r="C139" s="296"/>
      <c r="D139" s="296"/>
      <c r="E139" s="300"/>
      <c r="F139" s="296"/>
      <c r="G139" s="301"/>
      <c r="H139" s="296"/>
      <c r="I139" s="302"/>
      <c r="J139" s="303"/>
      <c r="K139" s="292"/>
      <c r="L139" s="290"/>
    </row>
    <row r="140" spans="1:16" x14ac:dyDescent="0.3">
      <c r="A140" s="290"/>
      <c r="B140" s="296"/>
      <c r="C140" s="296"/>
      <c r="D140" s="296"/>
      <c r="E140" s="300"/>
      <c r="F140" s="296"/>
      <c r="G140" s="301"/>
      <c r="H140" s="296"/>
      <c r="I140" s="302"/>
      <c r="J140" s="303"/>
      <c r="K140" s="292"/>
      <c r="L140" s="290"/>
    </row>
    <row r="141" spans="1:16" x14ac:dyDescent="0.3">
      <c r="A141" s="290"/>
      <c r="B141" s="296"/>
      <c r="C141" s="296"/>
      <c r="D141" s="296"/>
      <c r="E141" s="291"/>
      <c r="F141" s="296"/>
      <c r="G141" s="301"/>
      <c r="H141" s="296"/>
      <c r="I141" s="302"/>
      <c r="J141" s="303"/>
      <c r="K141" s="292"/>
      <c r="L141" s="290"/>
    </row>
    <row r="142" spans="1:16" x14ac:dyDescent="0.3">
      <c r="A142" s="290"/>
      <c r="B142" s="296"/>
      <c r="C142" s="296"/>
      <c r="D142" s="296"/>
      <c r="E142" s="300"/>
      <c r="F142" s="296"/>
      <c r="G142" s="301"/>
      <c r="H142" s="296"/>
      <c r="I142" s="302"/>
      <c r="J142" s="303"/>
      <c r="K142" s="292"/>
      <c r="L142" s="290"/>
    </row>
    <row r="143" spans="1:16" x14ac:dyDescent="0.3">
      <c r="A143" s="290"/>
      <c r="B143" s="296"/>
      <c r="C143" s="296"/>
      <c r="D143" s="296"/>
      <c r="E143" s="300"/>
      <c r="F143" s="296"/>
      <c r="G143" s="301"/>
      <c r="H143" s="296"/>
      <c r="I143" s="302"/>
      <c r="J143" s="303"/>
      <c r="K143" s="292"/>
      <c r="L143" s="290"/>
    </row>
    <row r="144" spans="1:16" x14ac:dyDescent="0.3">
      <c r="A144" s="290"/>
      <c r="B144" s="296"/>
      <c r="C144" s="296"/>
      <c r="D144" s="296"/>
      <c r="E144" s="291"/>
      <c r="F144" s="296"/>
      <c r="G144" s="301"/>
      <c r="H144" s="296"/>
      <c r="I144" s="304"/>
      <c r="J144" s="303"/>
      <c r="K144" s="292"/>
      <c r="L144" s="290"/>
    </row>
    <row r="145" spans="1:12" x14ac:dyDescent="0.3">
      <c r="A145" s="290"/>
      <c r="B145" s="296"/>
      <c r="C145" s="296"/>
      <c r="D145" s="296"/>
      <c r="E145" s="291"/>
      <c r="F145" s="296"/>
      <c r="G145" s="301"/>
      <c r="H145" s="296"/>
      <c r="I145" s="302"/>
      <c r="J145" s="303"/>
      <c r="K145" s="292"/>
      <c r="L145" s="290"/>
    </row>
    <row r="146" spans="1:12" x14ac:dyDescent="0.3">
      <c r="A146" s="290"/>
      <c r="B146" s="290"/>
      <c r="C146" s="290"/>
      <c r="D146" s="290"/>
      <c r="E146" s="291"/>
      <c r="F146" s="290"/>
      <c r="G146" s="290"/>
      <c r="H146" s="290"/>
      <c r="I146" s="292"/>
      <c r="J146" s="292"/>
      <c r="K146" s="292"/>
      <c r="L146" s="290"/>
    </row>
    <row r="147" spans="1:12" x14ac:dyDescent="0.3">
      <c r="A147" s="290"/>
      <c r="B147" s="290"/>
      <c r="C147" s="290"/>
      <c r="D147" s="290"/>
      <c r="E147" s="291"/>
      <c r="F147" s="290"/>
      <c r="G147" s="290"/>
      <c r="H147" s="290"/>
      <c r="I147" s="292"/>
      <c r="J147" s="292"/>
      <c r="K147" s="292"/>
      <c r="L147" s="290"/>
    </row>
    <row r="148" spans="1:12" x14ac:dyDescent="0.3">
      <c r="A148" s="290"/>
      <c r="B148" s="296"/>
      <c r="C148" s="296"/>
      <c r="D148" s="296"/>
      <c r="E148" s="305"/>
      <c r="F148" s="296"/>
      <c r="G148" s="301"/>
      <c r="H148" s="296"/>
      <c r="I148" s="302"/>
      <c r="J148" s="303"/>
      <c r="K148" s="292"/>
      <c r="L148" s="290"/>
    </row>
    <row r="149" spans="1:12" x14ac:dyDescent="0.3">
      <c r="A149" s="290"/>
      <c r="B149" s="296"/>
      <c r="C149" s="296"/>
      <c r="D149" s="296"/>
      <c r="E149" s="305"/>
      <c r="F149" s="296"/>
      <c r="G149" s="301"/>
      <c r="H149" s="296"/>
      <c r="I149" s="302"/>
      <c r="J149" s="303"/>
      <c r="K149" s="292"/>
      <c r="L149" s="290"/>
    </row>
    <row r="150" spans="1:12" x14ac:dyDescent="0.3">
      <c r="A150" s="290"/>
      <c r="B150" s="296"/>
      <c r="C150" s="296"/>
      <c r="D150" s="296"/>
      <c r="E150" s="305"/>
      <c r="F150" s="296"/>
      <c r="G150" s="301"/>
      <c r="H150" s="296"/>
      <c r="I150" s="302"/>
      <c r="J150" s="303"/>
      <c r="K150" s="292"/>
      <c r="L150" s="290"/>
    </row>
    <row r="151" spans="1:12" x14ac:dyDescent="0.3">
      <c r="A151" s="290"/>
      <c r="B151" s="296"/>
      <c r="C151" s="296"/>
      <c r="D151" s="296"/>
      <c r="E151" s="306"/>
      <c r="F151" s="296"/>
      <c r="G151" s="301"/>
      <c r="H151" s="296"/>
      <c r="I151" s="302"/>
      <c r="J151" s="303"/>
      <c r="K151" s="292"/>
      <c r="L151" s="290"/>
    </row>
    <row r="152" spans="1:12" x14ac:dyDescent="0.3">
      <c r="A152" s="290"/>
      <c r="B152" s="296"/>
      <c r="C152" s="296"/>
      <c r="D152" s="296"/>
      <c r="E152" s="300"/>
      <c r="F152" s="296"/>
      <c r="G152" s="301"/>
      <c r="H152" s="296"/>
      <c r="I152" s="302"/>
      <c r="J152" s="303"/>
      <c r="K152" s="292"/>
      <c r="L152" s="290"/>
    </row>
    <row r="153" spans="1:12" x14ac:dyDescent="0.3">
      <c r="A153" s="290"/>
      <c r="B153" s="296"/>
      <c r="C153" s="296"/>
      <c r="D153" s="296"/>
      <c r="E153" s="306"/>
      <c r="F153" s="296"/>
      <c r="G153" s="301"/>
      <c r="H153" s="296"/>
      <c r="I153" s="302"/>
      <c r="J153" s="303"/>
      <c r="K153" s="292"/>
      <c r="L153" s="290"/>
    </row>
    <row r="154" spans="1:12" x14ac:dyDescent="0.3">
      <c r="A154" s="290"/>
      <c r="B154" s="296"/>
      <c r="C154" s="296"/>
      <c r="D154" s="296"/>
      <c r="E154" s="306"/>
      <c r="F154" s="296"/>
      <c r="G154" s="301"/>
      <c r="H154" s="296"/>
      <c r="I154" s="302"/>
      <c r="J154" s="303"/>
      <c r="K154" s="292"/>
      <c r="L154" s="290"/>
    </row>
    <row r="155" spans="1:12" x14ac:dyDescent="0.3">
      <c r="A155" s="290"/>
      <c r="B155" s="296"/>
      <c r="C155" s="296"/>
      <c r="D155" s="296"/>
      <c r="E155" s="300"/>
      <c r="F155" s="296"/>
      <c r="G155" s="301"/>
      <c r="H155" s="296"/>
      <c r="I155" s="302"/>
      <c r="J155" s="303"/>
      <c r="K155" s="292"/>
      <c r="L155" s="290"/>
    </row>
    <row r="156" spans="1:12" x14ac:dyDescent="0.3">
      <c r="A156" s="290"/>
      <c r="B156" s="296"/>
      <c r="C156" s="296"/>
      <c r="D156" s="296"/>
      <c r="E156" s="300"/>
      <c r="F156" s="296"/>
      <c r="G156" s="301"/>
      <c r="H156" s="296"/>
      <c r="I156" s="302"/>
      <c r="J156" s="303"/>
      <c r="K156" s="292"/>
      <c r="L156" s="290"/>
    </row>
    <row r="157" spans="1:12" x14ac:dyDescent="0.3">
      <c r="A157" s="290"/>
      <c r="B157" s="296"/>
      <c r="C157" s="296"/>
      <c r="D157" s="307"/>
      <c r="E157" s="305"/>
      <c r="F157" s="296"/>
      <c r="G157" s="301"/>
      <c r="H157" s="296"/>
      <c r="I157" s="302"/>
      <c r="J157" s="303"/>
      <c r="K157" s="292"/>
      <c r="L157" s="290"/>
    </row>
    <row r="158" spans="1:12" x14ac:dyDescent="0.3">
      <c r="A158" s="290"/>
      <c r="B158" s="296"/>
      <c r="C158" s="296"/>
      <c r="D158" s="307"/>
      <c r="E158" s="305"/>
      <c r="F158" s="296"/>
      <c r="G158" s="308"/>
      <c r="H158" s="296"/>
      <c r="I158" s="302"/>
      <c r="J158" s="303"/>
      <c r="K158" s="292"/>
      <c r="L158" s="290"/>
    </row>
    <row r="159" spans="1:12" x14ac:dyDescent="0.3">
      <c r="A159" s="290"/>
      <c r="B159" s="296"/>
      <c r="C159" s="296"/>
      <c r="D159" s="296"/>
      <c r="E159" s="300"/>
      <c r="F159" s="296"/>
      <c r="G159" s="308"/>
      <c r="H159" s="296"/>
      <c r="I159" s="302"/>
      <c r="J159" s="303"/>
      <c r="K159" s="292"/>
      <c r="L159" s="290"/>
    </row>
    <row r="160" spans="1:12" x14ac:dyDescent="0.3">
      <c r="A160" s="290"/>
      <c r="B160" s="296"/>
      <c r="C160" s="296"/>
      <c r="D160" s="296"/>
      <c r="E160" s="305"/>
      <c r="F160" s="296"/>
      <c r="G160" s="301"/>
      <c r="H160" s="296"/>
      <c r="I160" s="303"/>
      <c r="J160" s="303"/>
      <c r="K160" s="292"/>
      <c r="L160" s="290"/>
    </row>
    <row r="161" spans="1:12" x14ac:dyDescent="0.3">
      <c r="A161" s="290"/>
      <c r="B161" s="296"/>
      <c r="C161" s="296"/>
      <c r="D161" s="307"/>
      <c r="E161" s="305"/>
      <c r="F161" s="296"/>
      <c r="G161" s="308"/>
      <c r="H161" s="296"/>
      <c r="I161" s="302"/>
      <c r="J161" s="303"/>
      <c r="K161" s="292"/>
      <c r="L161" s="290"/>
    </row>
    <row r="162" spans="1:12" x14ac:dyDescent="0.3">
      <c r="A162" s="290"/>
      <c r="B162" s="296"/>
      <c r="C162" s="296"/>
      <c r="D162" s="296"/>
      <c r="E162" s="305"/>
      <c r="F162" s="296"/>
      <c r="G162" s="308"/>
      <c r="H162" s="296"/>
      <c r="I162" s="302"/>
      <c r="J162" s="303"/>
      <c r="K162" s="292"/>
      <c r="L162" s="290"/>
    </row>
    <row r="163" spans="1:12" x14ac:dyDescent="0.3">
      <c r="A163" s="290"/>
      <c r="B163" s="296"/>
      <c r="C163" s="296"/>
      <c r="D163" s="296"/>
      <c r="E163" s="305"/>
      <c r="F163" s="296"/>
      <c r="G163" s="308"/>
      <c r="H163" s="296"/>
      <c r="I163" s="302"/>
      <c r="J163" s="303"/>
      <c r="K163" s="292"/>
      <c r="L163" s="290"/>
    </row>
    <row r="164" spans="1:12" x14ac:dyDescent="0.3">
      <c r="A164" s="290"/>
      <c r="B164" s="296"/>
      <c r="C164" s="296"/>
      <c r="D164" s="296"/>
      <c r="E164" s="300"/>
      <c r="F164" s="296"/>
      <c r="G164" s="301"/>
      <c r="H164" s="296"/>
      <c r="I164" s="302"/>
      <c r="J164" s="303"/>
      <c r="K164" s="292"/>
      <c r="L164" s="290"/>
    </row>
    <row r="165" spans="1:12" x14ac:dyDescent="0.3">
      <c r="A165" s="290"/>
      <c r="B165" s="296"/>
      <c r="C165" s="296"/>
      <c r="D165" s="296"/>
      <c r="E165" s="305"/>
      <c r="F165" s="296"/>
      <c r="G165" s="308"/>
      <c r="H165" s="296"/>
      <c r="I165" s="302"/>
      <c r="J165" s="303"/>
      <c r="K165" s="292"/>
      <c r="L165" s="290"/>
    </row>
    <row r="166" spans="1:12" x14ac:dyDescent="0.3">
      <c r="A166" s="290"/>
      <c r="B166" s="296"/>
      <c r="C166" s="296"/>
      <c r="D166" s="296"/>
      <c r="E166" s="306"/>
      <c r="F166" s="296"/>
      <c r="G166" s="301"/>
      <c r="H166" s="296"/>
      <c r="I166" s="302"/>
      <c r="J166" s="303"/>
      <c r="K166" s="292"/>
      <c r="L166" s="290"/>
    </row>
    <row r="167" spans="1:12" x14ac:dyDescent="0.3">
      <c r="A167" s="290"/>
      <c r="B167" s="296"/>
      <c r="C167" s="296"/>
      <c r="D167" s="296"/>
      <c r="E167" s="300"/>
      <c r="F167" s="296"/>
      <c r="G167" s="301"/>
      <c r="H167" s="296"/>
      <c r="I167" s="302"/>
      <c r="J167" s="303"/>
      <c r="K167" s="292"/>
      <c r="L167" s="290"/>
    </row>
    <row r="168" spans="1:12" x14ac:dyDescent="0.3">
      <c r="A168" s="290"/>
      <c r="B168" s="296"/>
      <c r="C168" s="296"/>
      <c r="D168" s="296"/>
      <c r="E168" s="300"/>
      <c r="F168" s="296"/>
      <c r="G168" s="301"/>
      <c r="H168" s="296"/>
      <c r="I168" s="302"/>
      <c r="J168" s="303"/>
      <c r="K168" s="292"/>
      <c r="L168" s="290"/>
    </row>
    <row r="169" spans="1:12" x14ac:dyDescent="0.3">
      <c r="A169" s="290"/>
      <c r="B169" s="296"/>
      <c r="C169" s="296"/>
      <c r="D169" s="296"/>
      <c r="E169" s="300"/>
      <c r="F169" s="296"/>
      <c r="G169" s="301"/>
      <c r="H169" s="296"/>
      <c r="I169" s="302"/>
      <c r="J169" s="303"/>
      <c r="K169" s="292"/>
      <c r="L169" s="290"/>
    </row>
    <row r="170" spans="1:12" x14ac:dyDescent="0.3">
      <c r="A170" s="290"/>
      <c r="B170" s="296"/>
      <c r="C170" s="296"/>
      <c r="D170" s="296"/>
      <c r="E170" s="300"/>
      <c r="F170" s="296"/>
      <c r="G170" s="301"/>
      <c r="H170" s="296"/>
      <c r="I170" s="302"/>
      <c r="J170" s="303"/>
      <c r="K170" s="292"/>
      <c r="L170" s="290"/>
    </row>
    <row r="171" spans="1:12" x14ac:dyDescent="0.3">
      <c r="A171" s="290"/>
      <c r="B171" s="296"/>
      <c r="C171" s="296"/>
      <c r="D171" s="296"/>
      <c r="E171" s="300"/>
      <c r="F171" s="296"/>
      <c r="G171" s="301"/>
      <c r="H171" s="296"/>
      <c r="I171" s="302"/>
      <c r="J171" s="303"/>
      <c r="K171" s="292"/>
      <c r="L171" s="290"/>
    </row>
    <row r="172" spans="1:12" x14ac:dyDescent="0.3">
      <c r="A172" s="290"/>
      <c r="B172" s="296"/>
      <c r="C172" s="296"/>
      <c r="D172" s="296"/>
      <c r="E172" s="300"/>
      <c r="F172" s="296"/>
      <c r="G172" s="301"/>
      <c r="H172" s="296"/>
      <c r="I172" s="302"/>
      <c r="J172" s="303"/>
      <c r="K172" s="292"/>
      <c r="L172" s="290"/>
    </row>
    <row r="173" spans="1:12" x14ac:dyDescent="0.3">
      <c r="A173" s="290"/>
      <c r="B173" s="296"/>
      <c r="C173" s="296"/>
      <c r="D173" s="296"/>
      <c r="E173" s="300"/>
      <c r="F173" s="296"/>
      <c r="G173" s="301"/>
      <c r="H173" s="296"/>
      <c r="I173" s="302"/>
      <c r="J173" s="303"/>
      <c r="K173" s="292"/>
      <c r="L173" s="290"/>
    </row>
    <row r="174" spans="1:12" x14ac:dyDescent="0.3">
      <c r="A174" s="290"/>
      <c r="B174" s="296"/>
      <c r="C174" s="296"/>
      <c r="D174" s="296"/>
      <c r="E174" s="300"/>
      <c r="F174" s="296"/>
      <c r="G174" s="301"/>
      <c r="H174" s="296"/>
      <c r="I174" s="302"/>
      <c r="J174" s="303"/>
      <c r="K174" s="292"/>
      <c r="L174" s="290"/>
    </row>
    <row r="175" spans="1:12" x14ac:dyDescent="0.3">
      <c r="A175" s="290"/>
      <c r="B175" s="296"/>
      <c r="C175" s="296"/>
      <c r="D175" s="296"/>
      <c r="E175" s="300"/>
      <c r="F175" s="296"/>
      <c r="G175" s="301"/>
      <c r="H175" s="296"/>
      <c r="I175" s="302"/>
      <c r="J175" s="303"/>
      <c r="K175" s="292"/>
      <c r="L175" s="290"/>
    </row>
    <row r="176" spans="1:12" x14ac:dyDescent="0.3">
      <c r="A176" s="290"/>
      <c r="B176" s="296"/>
      <c r="C176" s="296"/>
      <c r="D176" s="296"/>
      <c r="E176" s="300"/>
      <c r="F176" s="296"/>
      <c r="G176" s="301"/>
      <c r="H176" s="296"/>
      <c r="I176" s="302"/>
      <c r="J176" s="303"/>
      <c r="K176" s="292"/>
      <c r="L176" s="290"/>
    </row>
    <row r="177" spans="1:14" x14ac:dyDescent="0.3">
      <c r="A177" s="290"/>
      <c r="B177" s="296"/>
      <c r="C177" s="296"/>
      <c r="D177" s="296"/>
      <c r="E177" s="300"/>
      <c r="F177" s="296"/>
      <c r="G177" s="301"/>
      <c r="H177" s="296"/>
      <c r="I177" s="302"/>
      <c r="J177" s="303"/>
      <c r="K177" s="292"/>
      <c r="L177" s="290"/>
    </row>
    <row r="178" spans="1:14" x14ac:dyDescent="0.3">
      <c r="A178" s="290"/>
      <c r="B178" s="296"/>
      <c r="C178" s="296"/>
      <c r="D178" s="307"/>
      <c r="E178" s="305"/>
      <c r="F178" s="296"/>
      <c r="G178" s="301"/>
      <c r="H178" s="296"/>
      <c r="I178" s="302"/>
      <c r="J178" s="303"/>
      <c r="K178" s="292"/>
      <c r="L178" s="290"/>
    </row>
    <row r="179" spans="1:14" x14ac:dyDescent="0.3">
      <c r="A179" s="290"/>
      <c r="B179" s="296"/>
      <c r="C179" s="296"/>
      <c r="D179" s="307"/>
      <c r="E179" s="305"/>
      <c r="F179" s="296"/>
      <c r="G179" s="301"/>
      <c r="H179" s="296"/>
      <c r="I179" s="302"/>
      <c r="J179" s="303"/>
      <c r="K179" s="292"/>
      <c r="L179" s="290"/>
    </row>
    <row r="180" spans="1:14" x14ac:dyDescent="0.3">
      <c r="A180" s="290"/>
      <c r="B180" s="296"/>
      <c r="C180" s="296"/>
      <c r="D180" s="296"/>
      <c r="E180" s="300"/>
      <c r="F180" s="296"/>
      <c r="G180" s="301"/>
      <c r="H180" s="296"/>
      <c r="I180" s="302"/>
      <c r="J180" s="303"/>
      <c r="K180" s="292"/>
      <c r="L180" s="290"/>
    </row>
    <row r="181" spans="1:14" x14ac:dyDescent="0.3">
      <c r="A181" s="290"/>
      <c r="B181" s="296"/>
      <c r="C181" s="307"/>
      <c r="D181" s="307"/>
      <c r="E181" s="305"/>
      <c r="F181" s="296"/>
      <c r="G181" s="301"/>
      <c r="H181" s="296"/>
      <c r="I181" s="302"/>
      <c r="J181" s="303"/>
      <c r="K181" s="292"/>
      <c r="L181" s="290"/>
    </row>
    <row r="182" spans="1:14" x14ac:dyDescent="0.3">
      <c r="A182" s="290"/>
      <c r="B182" s="296"/>
      <c r="C182" s="296"/>
      <c r="D182" s="296"/>
      <c r="E182" s="300"/>
      <c r="F182" s="296"/>
      <c r="G182" s="308"/>
      <c r="H182" s="296"/>
      <c r="I182" s="302"/>
      <c r="J182" s="303"/>
      <c r="K182" s="292"/>
      <c r="L182" s="290"/>
    </row>
    <row r="183" spans="1:14" s="295" customFormat="1" x14ac:dyDescent="0.3">
      <c r="A183" s="288"/>
      <c r="B183" s="288"/>
      <c r="C183" s="288"/>
      <c r="D183" s="288"/>
      <c r="E183" s="289"/>
      <c r="F183" s="288"/>
      <c r="G183" s="288"/>
      <c r="H183" s="288"/>
      <c r="I183" s="293"/>
      <c r="J183" s="293"/>
      <c r="K183" s="293"/>
      <c r="L183" s="288"/>
      <c r="M183" s="294"/>
      <c r="N183" s="294"/>
    </row>
    <row r="184" spans="1:14" x14ac:dyDescent="0.3">
      <c r="A184" s="288"/>
      <c r="B184" s="288"/>
      <c r="C184" s="288"/>
      <c r="D184" s="288"/>
      <c r="E184" s="289"/>
      <c r="F184" s="288"/>
      <c r="G184" s="288"/>
      <c r="H184" s="288"/>
      <c r="I184" s="288"/>
      <c r="J184" s="288"/>
      <c r="K184" s="288"/>
      <c r="L184" s="288"/>
    </row>
    <row r="185" spans="1:14" x14ac:dyDescent="0.3">
      <c r="A185" s="290"/>
      <c r="B185" s="290"/>
      <c r="C185" s="290"/>
      <c r="D185" s="290"/>
      <c r="E185" s="291"/>
      <c r="F185" s="290"/>
      <c r="G185" s="290"/>
      <c r="H185" s="290"/>
      <c r="I185" s="292"/>
      <c r="J185" s="292"/>
      <c r="K185" s="292"/>
      <c r="L185" s="290"/>
    </row>
    <row r="186" spans="1:14" x14ac:dyDescent="0.3">
      <c r="A186" s="290"/>
      <c r="B186" s="290"/>
      <c r="C186" s="290"/>
      <c r="D186" s="290"/>
      <c r="E186" s="291"/>
      <c r="F186" s="290"/>
      <c r="G186" s="290"/>
      <c r="H186" s="290"/>
      <c r="I186" s="292"/>
      <c r="J186" s="292"/>
      <c r="K186" s="292"/>
      <c r="L186" s="290"/>
    </row>
    <row r="187" spans="1:14" x14ac:dyDescent="0.3">
      <c r="A187" s="290"/>
      <c r="B187" s="290"/>
      <c r="C187" s="290"/>
      <c r="D187" s="290"/>
      <c r="E187" s="291"/>
      <c r="F187" s="290"/>
      <c r="G187" s="290"/>
      <c r="H187" s="290"/>
      <c r="I187" s="292"/>
      <c r="J187" s="292"/>
      <c r="K187" s="292"/>
      <c r="L187" s="290"/>
    </row>
    <row r="188" spans="1:14" x14ac:dyDescent="0.3">
      <c r="A188" s="290"/>
      <c r="B188" s="290"/>
      <c r="C188" s="290"/>
      <c r="D188" s="290"/>
      <c r="E188" s="291"/>
      <c r="F188" s="290"/>
      <c r="G188" s="290"/>
      <c r="H188" s="290"/>
      <c r="I188" s="292"/>
      <c r="J188" s="292"/>
      <c r="K188" s="292"/>
      <c r="L188" s="290"/>
    </row>
    <row r="189" spans="1:14" x14ac:dyDescent="0.3">
      <c r="A189" s="290"/>
      <c r="B189" s="290"/>
      <c r="C189" s="290"/>
      <c r="D189" s="290"/>
      <c r="E189" s="309"/>
      <c r="F189" s="290"/>
      <c r="G189" s="290"/>
      <c r="H189" s="290"/>
      <c r="I189" s="292"/>
      <c r="J189" s="292"/>
      <c r="K189" s="292"/>
      <c r="L189" s="290"/>
    </row>
    <row r="190" spans="1:14" x14ac:dyDescent="0.3">
      <c r="A190" s="290"/>
      <c r="B190" s="290"/>
      <c r="C190" s="290"/>
      <c r="D190" s="290"/>
      <c r="E190" s="291"/>
      <c r="F190" s="290"/>
      <c r="G190" s="290"/>
      <c r="H190" s="290"/>
      <c r="I190" s="292"/>
      <c r="J190" s="292"/>
      <c r="K190" s="292"/>
      <c r="L190" s="290"/>
    </row>
    <row r="191" spans="1:14" x14ac:dyDescent="0.3">
      <c r="A191" s="290"/>
      <c r="B191" s="290"/>
      <c r="C191" s="310"/>
      <c r="D191" s="290"/>
      <c r="E191" s="291"/>
      <c r="F191" s="290"/>
      <c r="G191" s="290"/>
      <c r="H191" s="290"/>
      <c r="I191" s="292"/>
      <c r="J191" s="292"/>
      <c r="K191" s="292"/>
      <c r="L191" s="290"/>
    </row>
    <row r="192" spans="1:14" x14ac:dyDescent="0.3">
      <c r="A192" s="290"/>
      <c r="B192" s="311"/>
      <c r="C192" s="290"/>
      <c r="D192" s="290"/>
      <c r="E192" s="291"/>
      <c r="F192" s="290"/>
      <c r="G192" s="290"/>
      <c r="H192" s="290"/>
      <c r="I192" s="292"/>
      <c r="J192" s="292"/>
      <c r="K192" s="292"/>
      <c r="L192" s="290"/>
    </row>
    <row r="193" spans="1:12" x14ac:dyDescent="0.3">
      <c r="A193" s="290"/>
      <c r="B193" s="311"/>
      <c r="C193" s="290"/>
      <c r="D193" s="290"/>
      <c r="E193" s="291"/>
      <c r="F193" s="290"/>
      <c r="G193" s="290"/>
      <c r="H193" s="290"/>
      <c r="I193" s="292"/>
      <c r="J193" s="292"/>
      <c r="K193" s="292"/>
      <c r="L193" s="290"/>
    </row>
    <row r="194" spans="1:12" x14ac:dyDescent="0.3">
      <c r="A194" s="290"/>
      <c r="B194" s="311"/>
      <c r="C194" s="290"/>
      <c r="D194" s="290"/>
      <c r="E194" s="291"/>
      <c r="F194" s="290"/>
      <c r="G194" s="290"/>
      <c r="H194" s="290"/>
      <c r="I194" s="292"/>
      <c r="J194" s="292"/>
      <c r="K194" s="292"/>
      <c r="L194" s="290"/>
    </row>
    <row r="195" spans="1:12" x14ac:dyDescent="0.3">
      <c r="A195" s="290"/>
      <c r="B195" s="311"/>
      <c r="C195" s="290"/>
      <c r="D195" s="290"/>
      <c r="E195" s="291"/>
      <c r="F195" s="290"/>
      <c r="G195" s="290"/>
      <c r="H195" s="290"/>
      <c r="I195" s="292"/>
      <c r="J195" s="292"/>
      <c r="K195" s="292"/>
      <c r="L195" s="290"/>
    </row>
    <row r="196" spans="1:12" x14ac:dyDescent="0.3">
      <c r="A196" s="290"/>
      <c r="B196" s="311"/>
      <c r="C196" s="290"/>
      <c r="D196" s="290"/>
      <c r="E196" s="291"/>
      <c r="F196" s="290"/>
      <c r="G196" s="290"/>
      <c r="H196" s="290"/>
      <c r="I196" s="292"/>
      <c r="J196" s="292"/>
      <c r="K196" s="292"/>
      <c r="L196" s="290"/>
    </row>
    <row r="197" spans="1:12" x14ac:dyDescent="0.3">
      <c r="A197" s="290"/>
      <c r="B197" s="311"/>
      <c r="C197" s="290"/>
      <c r="D197" s="290"/>
      <c r="E197" s="291"/>
      <c r="F197" s="290"/>
      <c r="G197" s="290"/>
      <c r="H197" s="290"/>
      <c r="I197" s="292"/>
      <c r="J197" s="292"/>
      <c r="K197" s="292"/>
      <c r="L197" s="290"/>
    </row>
    <row r="198" spans="1:12" x14ac:dyDescent="0.3">
      <c r="A198" s="290"/>
      <c r="B198" s="311"/>
      <c r="C198" s="290"/>
      <c r="D198" s="290"/>
      <c r="E198" s="291"/>
      <c r="F198" s="290"/>
      <c r="G198" s="290"/>
      <c r="H198" s="290"/>
      <c r="I198" s="292"/>
      <c r="J198" s="292"/>
      <c r="K198" s="292"/>
      <c r="L198" s="290"/>
    </row>
    <row r="199" spans="1:12" x14ac:dyDescent="0.3">
      <c r="A199" s="290"/>
      <c r="B199" s="311"/>
      <c r="C199" s="290"/>
      <c r="D199" s="290"/>
      <c r="E199" s="291"/>
      <c r="F199" s="290"/>
      <c r="G199" s="290"/>
      <c r="H199" s="290"/>
      <c r="I199" s="292"/>
      <c r="J199" s="292"/>
      <c r="K199" s="292"/>
      <c r="L199" s="290"/>
    </row>
    <row r="200" spans="1:12" x14ac:dyDescent="0.3">
      <c r="A200" s="290"/>
      <c r="B200" s="290"/>
      <c r="C200" s="290"/>
      <c r="D200" s="290"/>
      <c r="E200" s="291"/>
      <c r="F200" s="290"/>
      <c r="G200" s="290"/>
      <c r="H200" s="290"/>
      <c r="I200" s="292"/>
      <c r="J200" s="292"/>
      <c r="K200" s="292"/>
      <c r="L200" s="290"/>
    </row>
    <row r="201" spans="1:12" x14ac:dyDescent="0.3">
      <c r="A201" s="290"/>
      <c r="B201" s="290"/>
      <c r="C201" s="290"/>
      <c r="D201" s="290"/>
      <c r="E201" s="291"/>
      <c r="F201" s="290"/>
      <c r="G201" s="290"/>
      <c r="H201" s="290"/>
      <c r="I201" s="292"/>
      <c r="J201" s="292"/>
      <c r="K201" s="292"/>
      <c r="L201" s="290"/>
    </row>
    <row r="202" spans="1:12" x14ac:dyDescent="0.3">
      <c r="A202" s="290"/>
      <c r="B202" s="290"/>
      <c r="C202" s="290"/>
      <c r="D202" s="290"/>
      <c r="E202" s="291"/>
      <c r="F202" s="290"/>
      <c r="G202" s="290"/>
      <c r="H202" s="290"/>
      <c r="I202" s="292"/>
      <c r="J202" s="292"/>
      <c r="K202" s="292"/>
      <c r="L202" s="290"/>
    </row>
    <row r="203" spans="1:12" x14ac:dyDescent="0.3">
      <c r="A203" s="290"/>
      <c r="B203" s="290"/>
      <c r="C203" s="290"/>
      <c r="D203" s="290"/>
      <c r="E203" s="291"/>
      <c r="F203" s="290"/>
      <c r="G203" s="290"/>
      <c r="H203" s="290"/>
      <c r="I203" s="292"/>
      <c r="J203" s="292"/>
      <c r="K203" s="292"/>
      <c r="L203" s="290"/>
    </row>
    <row r="204" spans="1:12" x14ac:dyDescent="0.3">
      <c r="A204" s="290"/>
      <c r="B204" s="290"/>
      <c r="C204" s="290"/>
      <c r="D204" s="290"/>
      <c r="E204" s="291"/>
      <c r="F204" s="290"/>
      <c r="G204" s="290"/>
      <c r="H204" s="290"/>
      <c r="I204" s="292"/>
      <c r="J204" s="292"/>
      <c r="K204" s="292"/>
      <c r="L204" s="290"/>
    </row>
    <row r="205" spans="1:12" x14ac:dyDescent="0.3">
      <c r="A205" s="290"/>
      <c r="B205" s="290"/>
      <c r="C205" s="290"/>
      <c r="D205" s="290"/>
      <c r="E205" s="291"/>
      <c r="F205" s="290"/>
      <c r="G205" s="290"/>
      <c r="H205" s="290"/>
      <c r="I205" s="292"/>
      <c r="J205" s="292"/>
      <c r="K205" s="292"/>
      <c r="L205" s="290"/>
    </row>
    <row r="206" spans="1:12" x14ac:dyDescent="0.3">
      <c r="A206" s="290"/>
      <c r="B206" s="290"/>
      <c r="C206" s="290"/>
      <c r="D206" s="290"/>
      <c r="E206" s="291"/>
      <c r="F206" s="290"/>
      <c r="G206" s="290"/>
      <c r="H206" s="290"/>
      <c r="I206" s="292"/>
      <c r="J206" s="292"/>
      <c r="K206" s="292"/>
      <c r="L206" s="290"/>
    </row>
    <row r="207" spans="1:12" x14ac:dyDescent="0.3">
      <c r="A207" s="290"/>
      <c r="B207" s="290"/>
      <c r="C207" s="290"/>
      <c r="D207" s="290"/>
      <c r="E207" s="291"/>
      <c r="F207" s="290"/>
      <c r="G207" s="290"/>
      <c r="H207" s="290"/>
      <c r="I207" s="292"/>
      <c r="J207" s="292"/>
      <c r="K207" s="292"/>
      <c r="L207" s="290"/>
    </row>
    <row r="208" spans="1:12" x14ac:dyDescent="0.3">
      <c r="A208" s="290"/>
      <c r="B208" s="290"/>
      <c r="C208" s="290"/>
      <c r="D208" s="290"/>
      <c r="E208" s="291"/>
      <c r="F208" s="290"/>
      <c r="G208" s="290"/>
      <c r="H208" s="290"/>
      <c r="I208" s="292"/>
      <c r="J208" s="292"/>
      <c r="K208" s="292"/>
      <c r="L208" s="290"/>
    </row>
    <row r="209" spans="1:12" x14ac:dyDescent="0.3">
      <c r="A209" s="290"/>
      <c r="B209" s="290"/>
      <c r="C209" s="290"/>
      <c r="D209" s="290"/>
      <c r="E209" s="291"/>
      <c r="F209" s="290"/>
      <c r="G209" s="290"/>
      <c r="H209" s="290"/>
      <c r="I209" s="292"/>
      <c r="J209" s="292"/>
      <c r="K209" s="292"/>
      <c r="L209" s="290"/>
    </row>
    <row r="210" spans="1:12" x14ac:dyDescent="0.3">
      <c r="A210" s="290"/>
      <c r="B210" s="290"/>
      <c r="C210" s="290"/>
      <c r="D210" s="290"/>
      <c r="E210" s="291"/>
      <c r="F210" s="290"/>
      <c r="G210" s="290"/>
      <c r="H210" s="290"/>
      <c r="I210" s="292"/>
      <c r="J210" s="292"/>
      <c r="K210" s="292"/>
      <c r="L210" s="290"/>
    </row>
    <row r="211" spans="1:12" x14ac:dyDescent="0.3">
      <c r="A211" s="290"/>
      <c r="B211" s="311"/>
      <c r="C211" s="290"/>
      <c r="D211" s="290"/>
      <c r="E211" s="291"/>
      <c r="F211" s="290"/>
      <c r="G211" s="290"/>
      <c r="H211" s="290"/>
      <c r="I211" s="292"/>
      <c r="J211" s="292"/>
      <c r="K211" s="292"/>
      <c r="L211" s="290"/>
    </row>
    <row r="212" spans="1:12" x14ac:dyDescent="0.3">
      <c r="A212" s="290"/>
      <c r="B212" s="311"/>
      <c r="C212" s="290"/>
      <c r="D212" s="290"/>
      <c r="E212" s="291"/>
      <c r="F212" s="290"/>
      <c r="G212" s="290"/>
      <c r="H212" s="290"/>
      <c r="I212" s="292"/>
      <c r="J212" s="292"/>
      <c r="K212" s="292"/>
      <c r="L212" s="290"/>
    </row>
    <row r="213" spans="1:12" x14ac:dyDescent="0.3">
      <c r="A213" s="290"/>
      <c r="B213" s="311"/>
      <c r="C213" s="290"/>
      <c r="D213" s="290"/>
      <c r="E213" s="291"/>
      <c r="F213" s="290"/>
      <c r="G213" s="290"/>
      <c r="H213" s="290"/>
      <c r="I213" s="292"/>
      <c r="J213" s="292"/>
      <c r="K213" s="292"/>
      <c r="L213" s="290"/>
    </row>
    <row r="214" spans="1:12" x14ac:dyDescent="0.3">
      <c r="A214" s="290"/>
      <c r="B214" s="311"/>
      <c r="C214" s="290"/>
      <c r="D214" s="290"/>
      <c r="E214" s="291"/>
      <c r="F214" s="290"/>
      <c r="G214" s="290"/>
      <c r="H214" s="290"/>
      <c r="I214" s="292"/>
      <c r="J214" s="292"/>
      <c r="K214" s="292"/>
      <c r="L214" s="290"/>
    </row>
    <row r="215" spans="1:12" x14ac:dyDescent="0.3">
      <c r="A215" s="290"/>
      <c r="B215" s="311"/>
      <c r="C215" s="290"/>
      <c r="D215" s="290"/>
      <c r="E215" s="291"/>
      <c r="F215" s="290"/>
      <c r="G215" s="290"/>
      <c r="H215" s="290"/>
      <c r="I215" s="292"/>
      <c r="J215" s="292"/>
      <c r="K215" s="292"/>
      <c r="L215" s="290"/>
    </row>
    <row r="216" spans="1:12" x14ac:dyDescent="0.3">
      <c r="A216" s="290"/>
      <c r="B216" s="311"/>
      <c r="C216" s="290"/>
      <c r="D216" s="290"/>
      <c r="E216" s="291"/>
      <c r="F216" s="290"/>
      <c r="G216" s="290"/>
      <c r="H216" s="290"/>
      <c r="I216" s="298"/>
      <c r="J216" s="298"/>
      <c r="K216" s="292"/>
      <c r="L216" s="290"/>
    </row>
    <row r="217" spans="1:12" x14ac:dyDescent="0.3">
      <c r="A217" s="290"/>
      <c r="B217" s="311"/>
      <c r="C217" s="290"/>
      <c r="D217" s="290"/>
      <c r="E217" s="291"/>
      <c r="F217" s="290"/>
      <c r="G217" s="290"/>
      <c r="H217" s="290"/>
      <c r="I217" s="292"/>
      <c r="J217" s="292"/>
      <c r="K217" s="298"/>
      <c r="L217" s="290"/>
    </row>
    <row r="218" spans="1:12" x14ac:dyDescent="0.3">
      <c r="A218" s="290"/>
      <c r="B218" s="311"/>
      <c r="C218" s="290"/>
      <c r="D218" s="290"/>
      <c r="E218" s="291"/>
      <c r="F218" s="290"/>
      <c r="G218" s="290"/>
      <c r="H218" s="290"/>
      <c r="I218" s="292"/>
      <c r="J218" s="292"/>
      <c r="K218" s="292"/>
      <c r="L218" s="290"/>
    </row>
    <row r="219" spans="1:12" x14ac:dyDescent="0.3">
      <c r="A219" s="290"/>
      <c r="B219" s="311"/>
      <c r="C219" s="290"/>
      <c r="D219" s="290"/>
      <c r="E219" s="291"/>
      <c r="F219" s="290"/>
      <c r="G219" s="290"/>
      <c r="H219" s="290"/>
      <c r="I219" s="292"/>
      <c r="J219" s="292"/>
      <c r="K219" s="292"/>
      <c r="L219" s="290"/>
    </row>
    <row r="220" spans="1:12" x14ac:dyDescent="0.3">
      <c r="A220" s="290"/>
      <c r="B220" s="311"/>
      <c r="C220" s="290"/>
      <c r="D220" s="290"/>
      <c r="E220" s="291"/>
      <c r="F220" s="290"/>
      <c r="G220" s="290"/>
      <c r="H220" s="290"/>
      <c r="I220" s="292"/>
      <c r="J220" s="292"/>
      <c r="K220" s="292"/>
      <c r="L220" s="290"/>
    </row>
    <row r="221" spans="1:12" x14ac:dyDescent="0.3">
      <c r="A221" s="290"/>
      <c r="B221" s="311"/>
      <c r="C221" s="290"/>
      <c r="D221" s="290"/>
      <c r="E221" s="291"/>
      <c r="F221" s="290"/>
      <c r="G221" s="290"/>
      <c r="H221" s="290"/>
      <c r="I221" s="292"/>
      <c r="J221" s="292"/>
      <c r="K221" s="292"/>
      <c r="L221" s="290"/>
    </row>
    <row r="222" spans="1:12" x14ac:dyDescent="0.3">
      <c r="A222" s="290"/>
      <c r="B222" s="311"/>
      <c r="C222" s="290"/>
      <c r="D222" s="290"/>
      <c r="E222" s="291"/>
      <c r="F222" s="290"/>
      <c r="G222" s="290"/>
      <c r="H222" s="290"/>
      <c r="I222" s="292"/>
      <c r="J222" s="292"/>
      <c r="K222" s="292"/>
      <c r="L222" s="290"/>
    </row>
    <row r="223" spans="1:12" x14ac:dyDescent="0.3">
      <c r="A223" s="290"/>
      <c r="B223" s="311"/>
      <c r="C223" s="290"/>
      <c r="D223" s="290"/>
      <c r="E223" s="291"/>
      <c r="F223" s="290"/>
      <c r="G223" s="290"/>
      <c r="H223" s="290"/>
      <c r="I223" s="292"/>
      <c r="J223" s="292"/>
      <c r="K223" s="292"/>
      <c r="L223" s="290"/>
    </row>
    <row r="224" spans="1:12" x14ac:dyDescent="0.3">
      <c r="A224" s="290"/>
      <c r="B224" s="290"/>
      <c r="C224" s="290"/>
      <c r="D224" s="290"/>
      <c r="E224" s="291"/>
      <c r="F224" s="290"/>
      <c r="G224" s="290"/>
      <c r="H224" s="290"/>
      <c r="I224" s="292"/>
      <c r="J224" s="292"/>
      <c r="K224" s="292"/>
      <c r="L224" s="290"/>
    </row>
    <row r="225" spans="1:12" x14ac:dyDescent="0.3">
      <c r="A225" s="290"/>
      <c r="B225" s="290"/>
      <c r="C225" s="290"/>
      <c r="D225" s="290"/>
      <c r="E225" s="291"/>
      <c r="F225" s="290"/>
      <c r="G225" s="290"/>
      <c r="H225" s="290"/>
      <c r="I225" s="292"/>
      <c r="J225" s="292"/>
      <c r="K225" s="292"/>
      <c r="L225" s="290"/>
    </row>
    <row r="226" spans="1:12" x14ac:dyDescent="0.3">
      <c r="A226" s="290"/>
      <c r="B226" s="290"/>
      <c r="C226" s="290"/>
      <c r="D226" s="290"/>
      <c r="E226" s="291"/>
      <c r="F226" s="290"/>
      <c r="G226" s="290"/>
      <c r="H226" s="290"/>
      <c r="I226" s="292"/>
      <c r="J226" s="292"/>
      <c r="K226" s="292"/>
      <c r="L226" s="290"/>
    </row>
    <row r="227" spans="1:12" x14ac:dyDescent="0.3">
      <c r="A227" s="290"/>
      <c r="B227" s="311"/>
      <c r="C227" s="290"/>
      <c r="D227" s="290"/>
      <c r="E227" s="291"/>
      <c r="F227" s="290"/>
      <c r="G227" s="290"/>
      <c r="H227" s="290"/>
      <c r="I227" s="292"/>
      <c r="J227" s="292"/>
      <c r="K227" s="292"/>
      <c r="L227" s="290"/>
    </row>
    <row r="228" spans="1:12" x14ac:dyDescent="0.3">
      <c r="A228" s="290"/>
      <c r="B228" s="311"/>
      <c r="C228" s="290"/>
      <c r="D228" s="290"/>
      <c r="E228" s="291"/>
      <c r="F228" s="290"/>
      <c r="G228" s="290"/>
      <c r="H228" s="290"/>
      <c r="I228" s="292"/>
      <c r="J228" s="292"/>
      <c r="K228" s="292"/>
      <c r="L228" s="290"/>
    </row>
    <row r="229" spans="1:12" x14ac:dyDescent="0.3">
      <c r="A229" s="290"/>
      <c r="B229" s="311"/>
      <c r="C229" s="290"/>
      <c r="D229" s="290"/>
      <c r="E229" s="291"/>
      <c r="F229" s="290"/>
      <c r="G229" s="290"/>
      <c r="H229" s="290"/>
      <c r="I229" s="292"/>
      <c r="J229" s="292"/>
      <c r="K229" s="292"/>
      <c r="L229" s="290"/>
    </row>
    <row r="230" spans="1:12" x14ac:dyDescent="0.3">
      <c r="A230" s="290"/>
      <c r="B230" s="290"/>
      <c r="C230" s="290"/>
      <c r="D230" s="290"/>
      <c r="E230" s="291"/>
      <c r="F230" s="290"/>
      <c r="G230" s="290"/>
      <c r="H230" s="290"/>
      <c r="I230" s="292"/>
      <c r="J230" s="292"/>
      <c r="K230" s="292"/>
      <c r="L230" s="290"/>
    </row>
    <row r="231" spans="1:12" x14ac:dyDescent="0.3">
      <c r="A231" s="290"/>
      <c r="B231" s="290"/>
      <c r="C231" s="290"/>
      <c r="D231" s="290"/>
      <c r="E231" s="291"/>
      <c r="F231" s="290"/>
      <c r="G231" s="290"/>
      <c r="H231" s="290"/>
      <c r="I231" s="292"/>
      <c r="J231" s="292"/>
      <c r="K231" s="292"/>
      <c r="L231" s="290"/>
    </row>
    <row r="232" spans="1:12" x14ac:dyDescent="0.3">
      <c r="A232" s="290"/>
      <c r="B232" s="290"/>
      <c r="C232" s="290"/>
      <c r="D232" s="290"/>
      <c r="E232" s="291"/>
      <c r="F232" s="290"/>
      <c r="G232" s="290"/>
      <c r="H232" s="290"/>
      <c r="I232" s="292"/>
      <c r="J232" s="292"/>
      <c r="K232" s="292"/>
      <c r="L232" s="290"/>
    </row>
    <row r="233" spans="1:12" x14ac:dyDescent="0.3">
      <c r="A233" s="290"/>
      <c r="B233" s="311"/>
      <c r="C233" s="290"/>
      <c r="D233" s="290"/>
      <c r="E233" s="291"/>
      <c r="F233" s="290"/>
      <c r="G233" s="290"/>
      <c r="H233" s="290"/>
      <c r="I233" s="292"/>
      <c r="J233" s="292"/>
      <c r="K233" s="292"/>
      <c r="L233" s="290"/>
    </row>
    <row r="234" spans="1:12" x14ac:dyDescent="0.3">
      <c r="A234" s="290"/>
      <c r="B234" s="290"/>
      <c r="C234" s="290"/>
      <c r="D234" s="290"/>
      <c r="E234" s="291"/>
      <c r="F234" s="290"/>
      <c r="G234" s="290"/>
      <c r="H234" s="290"/>
      <c r="I234" s="292"/>
      <c r="J234" s="292"/>
      <c r="K234" s="292"/>
      <c r="L234" s="290"/>
    </row>
    <row r="235" spans="1:12" x14ac:dyDescent="0.3">
      <c r="A235" s="290"/>
      <c r="B235" s="290"/>
      <c r="C235" s="290"/>
      <c r="D235" s="290"/>
      <c r="E235" s="291"/>
      <c r="F235" s="290"/>
      <c r="G235" s="290"/>
      <c r="H235" s="290"/>
      <c r="I235" s="292"/>
      <c r="J235" s="292"/>
      <c r="K235" s="292"/>
      <c r="L235" s="290"/>
    </row>
    <row r="236" spans="1:12" x14ac:dyDescent="0.3">
      <c r="A236" s="290"/>
      <c r="B236" s="290"/>
      <c r="C236" s="290"/>
      <c r="D236" s="290"/>
      <c r="E236" s="291"/>
      <c r="F236" s="290"/>
      <c r="G236" s="290"/>
      <c r="H236" s="290"/>
      <c r="I236" s="292"/>
      <c r="J236" s="292"/>
      <c r="K236" s="292"/>
      <c r="L236" s="290"/>
    </row>
    <row r="237" spans="1:12" x14ac:dyDescent="0.3">
      <c r="A237" s="290"/>
      <c r="B237" s="290"/>
      <c r="C237" s="290"/>
      <c r="D237" s="290"/>
      <c r="E237" s="291"/>
      <c r="F237" s="290"/>
      <c r="G237" s="290"/>
      <c r="H237" s="290"/>
      <c r="I237" s="292"/>
      <c r="J237" s="292"/>
      <c r="K237" s="292"/>
      <c r="L237" s="290"/>
    </row>
    <row r="238" spans="1:12" x14ac:dyDescent="0.3">
      <c r="A238" s="290"/>
      <c r="B238" s="290"/>
      <c r="C238" s="290"/>
      <c r="D238" s="290"/>
      <c r="E238" s="291"/>
      <c r="F238" s="290"/>
      <c r="G238" s="290"/>
      <c r="H238" s="290"/>
      <c r="I238" s="292"/>
      <c r="J238" s="292"/>
      <c r="K238" s="292"/>
      <c r="L238" s="290"/>
    </row>
    <row r="239" spans="1:12" x14ac:dyDescent="0.3">
      <c r="A239" s="290"/>
      <c r="B239" s="290"/>
      <c r="C239" s="290"/>
      <c r="D239" s="290"/>
      <c r="E239" s="291"/>
      <c r="F239" s="290"/>
      <c r="G239" s="290"/>
      <c r="H239" s="290"/>
      <c r="I239" s="292"/>
      <c r="J239" s="292"/>
      <c r="K239" s="292"/>
      <c r="L239" s="290"/>
    </row>
    <row r="240" spans="1:12" x14ac:dyDescent="0.3">
      <c r="A240" s="290"/>
      <c r="B240" s="290"/>
      <c r="C240" s="290"/>
      <c r="D240" s="290"/>
      <c r="E240" s="291"/>
      <c r="F240" s="290"/>
      <c r="G240" s="290"/>
      <c r="H240" s="290"/>
      <c r="I240" s="292"/>
      <c r="J240" s="292"/>
      <c r="K240" s="292"/>
      <c r="L240" s="290"/>
    </row>
    <row r="241" spans="1:14" x14ac:dyDescent="0.3">
      <c r="A241" s="290"/>
      <c r="B241" s="290"/>
      <c r="C241" s="290"/>
      <c r="D241" s="290"/>
      <c r="E241" s="291"/>
      <c r="F241" s="290"/>
      <c r="G241" s="290"/>
      <c r="H241" s="290"/>
      <c r="I241" s="292"/>
      <c r="J241" s="292"/>
      <c r="K241" s="292"/>
      <c r="L241" s="290"/>
    </row>
    <row r="242" spans="1:14" x14ac:dyDescent="0.3">
      <c r="A242" s="290"/>
      <c r="B242" s="290"/>
      <c r="C242" s="290"/>
      <c r="D242" s="290"/>
      <c r="E242" s="291"/>
      <c r="F242" s="290"/>
      <c r="G242" s="290"/>
      <c r="H242" s="290"/>
      <c r="I242" s="292"/>
      <c r="J242" s="292"/>
      <c r="K242" s="292"/>
      <c r="L242" s="290"/>
    </row>
    <row r="243" spans="1:14" x14ac:dyDescent="0.3">
      <c r="A243" s="290"/>
      <c r="B243" s="290"/>
      <c r="C243" s="290"/>
      <c r="D243" s="290"/>
      <c r="E243" s="291"/>
      <c r="F243" s="290"/>
      <c r="G243" s="290"/>
      <c r="H243" s="290"/>
      <c r="I243" s="292"/>
      <c r="J243" s="292"/>
      <c r="K243" s="292"/>
      <c r="L243" s="290"/>
    </row>
    <row r="244" spans="1:14" x14ac:dyDescent="0.3">
      <c r="A244" s="290"/>
      <c r="B244" s="290"/>
      <c r="C244" s="290"/>
      <c r="D244" s="290"/>
      <c r="E244" s="291"/>
      <c r="F244" s="290"/>
      <c r="G244" s="290"/>
      <c r="H244" s="290"/>
      <c r="I244" s="292"/>
      <c r="J244" s="292"/>
      <c r="K244" s="292"/>
      <c r="L244" s="290"/>
    </row>
    <row r="245" spans="1:14" x14ac:dyDescent="0.3">
      <c r="A245" s="290"/>
      <c r="B245" s="290"/>
      <c r="C245" s="290"/>
      <c r="D245" s="290"/>
      <c r="E245" s="291"/>
      <c r="F245" s="290"/>
      <c r="G245" s="290"/>
      <c r="H245" s="290"/>
      <c r="I245" s="292"/>
      <c r="J245" s="292"/>
      <c r="K245" s="292"/>
      <c r="L245" s="290"/>
    </row>
    <row r="246" spans="1:14" x14ac:dyDescent="0.3">
      <c r="A246" s="290"/>
      <c r="B246" s="290"/>
      <c r="C246" s="290"/>
      <c r="D246" s="290"/>
      <c r="E246" s="291"/>
      <c r="F246" s="290"/>
      <c r="G246" s="290"/>
      <c r="H246" s="290"/>
      <c r="I246" s="292"/>
      <c r="J246" s="292"/>
      <c r="K246" s="292"/>
      <c r="L246" s="290"/>
    </row>
    <row r="247" spans="1:14" x14ac:dyDescent="0.3">
      <c r="A247" s="290"/>
      <c r="B247" s="290"/>
      <c r="C247" s="290"/>
      <c r="D247" s="290"/>
      <c r="E247" s="291"/>
      <c r="F247" s="290"/>
      <c r="G247" s="290"/>
      <c r="H247" s="290"/>
      <c r="I247" s="292"/>
      <c r="J247" s="292"/>
      <c r="K247" s="292"/>
      <c r="L247" s="290"/>
    </row>
    <row r="248" spans="1:14" x14ac:dyDescent="0.3">
      <c r="A248" s="290"/>
      <c r="B248" s="290"/>
      <c r="C248" s="290"/>
      <c r="D248" s="290"/>
      <c r="E248" s="291"/>
      <c r="F248" s="290"/>
      <c r="G248" s="290"/>
      <c r="H248" s="290"/>
      <c r="I248" s="292"/>
      <c r="J248" s="292"/>
      <c r="K248" s="292"/>
      <c r="L248" s="290"/>
    </row>
    <row r="249" spans="1:14" x14ac:dyDescent="0.3">
      <c r="A249" s="290"/>
      <c r="B249" s="290"/>
      <c r="C249" s="290"/>
      <c r="D249" s="290"/>
      <c r="E249" s="291"/>
      <c r="F249" s="290"/>
      <c r="G249" s="290"/>
      <c r="H249" s="290"/>
      <c r="I249" s="292"/>
      <c r="J249" s="292"/>
      <c r="K249" s="292"/>
      <c r="L249" s="290"/>
    </row>
    <row r="250" spans="1:14" x14ac:dyDescent="0.3">
      <c r="A250" s="290"/>
      <c r="B250" s="290"/>
      <c r="C250" s="290"/>
      <c r="D250" s="290"/>
      <c r="E250" s="291"/>
      <c r="F250" s="290"/>
      <c r="G250" s="290"/>
      <c r="H250" s="290"/>
      <c r="I250" s="292"/>
      <c r="J250" s="292"/>
      <c r="K250" s="292"/>
      <c r="L250" s="290"/>
    </row>
    <row r="251" spans="1:14" s="295" customFormat="1" x14ac:dyDescent="0.3">
      <c r="A251" s="288"/>
      <c r="B251" s="288"/>
      <c r="C251" s="288"/>
      <c r="D251" s="288"/>
      <c r="E251" s="289"/>
      <c r="F251" s="288"/>
      <c r="G251" s="288"/>
      <c r="H251" s="288"/>
      <c r="I251" s="293"/>
      <c r="J251" s="293"/>
      <c r="K251" s="293"/>
      <c r="L251" s="288"/>
      <c r="M251" s="294"/>
      <c r="N251" s="294"/>
    </row>
    <row r="252" spans="1:14" x14ac:dyDescent="0.3">
      <c r="A252" s="288"/>
      <c r="B252" s="288"/>
      <c r="C252" s="288"/>
      <c r="D252" s="288"/>
      <c r="E252" s="289"/>
      <c r="F252" s="288"/>
      <c r="G252" s="288"/>
      <c r="H252" s="288"/>
      <c r="I252" s="288"/>
      <c r="J252" s="288"/>
      <c r="K252" s="288"/>
      <c r="L252" s="288"/>
    </row>
    <row r="253" spans="1:14" x14ac:dyDescent="0.3">
      <c r="A253" s="290"/>
      <c r="B253" s="290"/>
      <c r="C253" s="290"/>
      <c r="D253" s="290"/>
      <c r="E253" s="291"/>
      <c r="F253" s="290"/>
      <c r="G253" s="290"/>
      <c r="H253" s="290"/>
      <c r="I253" s="298"/>
      <c r="J253" s="298"/>
      <c r="K253" s="292"/>
      <c r="L253" s="290"/>
    </row>
    <row r="254" spans="1:14" x14ac:dyDescent="0.3">
      <c r="A254" s="290"/>
      <c r="B254" s="290"/>
      <c r="C254" s="290"/>
      <c r="D254" s="290"/>
      <c r="E254" s="291"/>
      <c r="F254" s="290"/>
      <c r="G254" s="290"/>
      <c r="H254" s="290"/>
      <c r="I254" s="298"/>
      <c r="J254" s="298"/>
      <c r="K254" s="292"/>
      <c r="L254" s="290"/>
    </row>
    <row r="255" spans="1:14" x14ac:dyDescent="0.3">
      <c r="A255" s="290"/>
      <c r="B255" s="290"/>
      <c r="C255" s="290"/>
      <c r="D255" s="290"/>
      <c r="E255" s="291"/>
      <c r="F255" s="290"/>
      <c r="G255" s="310"/>
      <c r="H255" s="290"/>
      <c r="I255" s="298"/>
      <c r="J255" s="298"/>
      <c r="K255" s="292"/>
      <c r="L255" s="290"/>
    </row>
    <row r="256" spans="1:14" x14ac:dyDescent="0.3">
      <c r="A256" s="290"/>
      <c r="B256" s="290"/>
      <c r="C256" s="290"/>
      <c r="D256" s="290"/>
      <c r="E256" s="309"/>
      <c r="F256" s="290"/>
      <c r="G256" s="290"/>
      <c r="H256" s="290"/>
      <c r="I256" s="298"/>
      <c r="J256" s="298"/>
      <c r="K256" s="298"/>
      <c r="L256" s="290"/>
    </row>
    <row r="257" spans="1:12" x14ac:dyDescent="0.3">
      <c r="A257" s="290"/>
      <c r="B257" s="290"/>
      <c r="C257" s="290"/>
      <c r="D257" s="290"/>
      <c r="E257" s="291"/>
      <c r="F257" s="290"/>
      <c r="G257" s="310"/>
      <c r="H257" s="290"/>
      <c r="I257" s="298"/>
      <c r="J257" s="298"/>
      <c r="K257" s="292"/>
      <c r="L257" s="290"/>
    </row>
    <row r="258" spans="1:12" x14ac:dyDescent="0.3">
      <c r="A258" s="290"/>
      <c r="B258" s="290"/>
      <c r="C258" s="290"/>
      <c r="D258" s="290"/>
      <c r="E258" s="309"/>
      <c r="F258" s="290"/>
      <c r="G258" s="290"/>
      <c r="H258" s="290"/>
      <c r="I258" s="298"/>
      <c r="J258" s="298"/>
      <c r="K258" s="292"/>
      <c r="L258" s="290"/>
    </row>
    <row r="259" spans="1:12" x14ac:dyDescent="0.3">
      <c r="A259" s="290"/>
      <c r="B259" s="290"/>
      <c r="C259" s="290"/>
      <c r="D259" s="290"/>
      <c r="E259" s="291"/>
      <c r="F259" s="290"/>
      <c r="G259" s="290"/>
      <c r="H259" s="290"/>
      <c r="I259" s="298"/>
      <c r="J259" s="298"/>
      <c r="K259" s="292"/>
      <c r="L259" s="290"/>
    </row>
    <row r="260" spans="1:12" x14ac:dyDescent="0.3">
      <c r="A260" s="290"/>
      <c r="B260" s="290"/>
      <c r="C260" s="290"/>
      <c r="D260" s="290"/>
      <c r="E260" s="291"/>
      <c r="F260" s="290"/>
      <c r="G260" s="290"/>
      <c r="H260" s="290"/>
      <c r="I260" s="298"/>
      <c r="J260" s="298"/>
      <c r="K260" s="292"/>
      <c r="L260" s="290"/>
    </row>
    <row r="261" spans="1:12" x14ac:dyDescent="0.3">
      <c r="A261" s="290"/>
      <c r="B261" s="290"/>
      <c r="C261" s="290"/>
      <c r="D261" s="290"/>
      <c r="E261" s="291"/>
      <c r="F261" s="290"/>
      <c r="G261" s="290"/>
      <c r="H261" s="290"/>
      <c r="I261" s="298"/>
      <c r="J261" s="298"/>
      <c r="K261" s="292"/>
      <c r="L261" s="290"/>
    </row>
    <row r="262" spans="1:12" x14ac:dyDescent="0.3">
      <c r="A262" s="290"/>
      <c r="B262" s="290"/>
      <c r="C262" s="290"/>
      <c r="D262" s="290"/>
      <c r="E262" s="291"/>
      <c r="F262" s="290"/>
      <c r="G262" s="290"/>
      <c r="H262" s="290"/>
      <c r="I262" s="298"/>
      <c r="J262" s="298"/>
      <c r="K262" s="292"/>
      <c r="L262" s="290"/>
    </row>
    <row r="263" spans="1:12" x14ac:dyDescent="0.3">
      <c r="A263" s="290"/>
      <c r="B263" s="290"/>
      <c r="C263" s="290"/>
      <c r="D263" s="290"/>
      <c r="E263" s="291"/>
      <c r="F263" s="290"/>
      <c r="G263" s="290"/>
      <c r="H263" s="290"/>
      <c r="I263" s="298"/>
      <c r="J263" s="298"/>
      <c r="K263" s="292"/>
      <c r="L263" s="290"/>
    </row>
    <row r="264" spans="1:12" x14ac:dyDescent="0.3">
      <c r="A264" s="290"/>
      <c r="B264" s="310"/>
      <c r="C264" s="290"/>
      <c r="D264" s="290"/>
      <c r="E264" s="291"/>
      <c r="F264" s="290"/>
      <c r="G264" s="290"/>
      <c r="H264" s="290"/>
      <c r="I264" s="298"/>
      <c r="J264" s="298"/>
      <c r="K264" s="292"/>
      <c r="L264" s="290"/>
    </row>
    <row r="265" spans="1:12" x14ac:dyDescent="0.3">
      <c r="A265" s="290"/>
      <c r="B265" s="310"/>
      <c r="C265" s="290"/>
      <c r="D265" s="290"/>
      <c r="E265" s="291"/>
      <c r="F265" s="290"/>
      <c r="G265" s="290"/>
      <c r="H265" s="290"/>
      <c r="I265" s="298"/>
      <c r="J265" s="298"/>
      <c r="K265" s="292"/>
      <c r="L265" s="290"/>
    </row>
    <row r="266" spans="1:12" x14ac:dyDescent="0.3">
      <c r="A266" s="290"/>
      <c r="B266" s="310"/>
      <c r="C266" s="310"/>
      <c r="D266" s="310"/>
      <c r="E266" s="309"/>
      <c r="F266" s="310"/>
      <c r="G266" s="290"/>
      <c r="H266" s="310"/>
      <c r="I266" s="298"/>
      <c r="J266" s="298"/>
      <c r="K266" s="292"/>
      <c r="L266" s="290"/>
    </row>
    <row r="267" spans="1:12" x14ac:dyDescent="0.3">
      <c r="A267" s="290"/>
      <c r="B267" s="310"/>
      <c r="C267" s="290"/>
      <c r="D267" s="290"/>
      <c r="E267" s="291"/>
      <c r="F267" s="290"/>
      <c r="G267" s="290"/>
      <c r="H267" s="290"/>
      <c r="I267" s="298"/>
      <c r="J267" s="298"/>
      <c r="K267" s="292"/>
      <c r="L267" s="290"/>
    </row>
    <row r="268" spans="1:12" x14ac:dyDescent="0.3">
      <c r="A268" s="290"/>
      <c r="B268" s="310"/>
      <c r="C268" s="310"/>
      <c r="D268" s="310"/>
      <c r="E268" s="309"/>
      <c r="F268" s="310"/>
      <c r="G268" s="290"/>
      <c r="H268" s="290"/>
      <c r="I268" s="298"/>
      <c r="J268" s="298"/>
      <c r="K268" s="292"/>
      <c r="L268" s="290"/>
    </row>
    <row r="269" spans="1:12" x14ac:dyDescent="0.3">
      <c r="A269" s="290"/>
      <c r="B269" s="310"/>
      <c r="C269" s="310"/>
      <c r="D269" s="310"/>
      <c r="E269" s="309"/>
      <c r="F269" s="290"/>
      <c r="G269" s="290"/>
      <c r="H269" s="290"/>
      <c r="I269" s="298"/>
      <c r="J269" s="298"/>
      <c r="K269" s="292"/>
      <c r="L269" s="290"/>
    </row>
    <row r="270" spans="1:12" x14ac:dyDescent="0.3">
      <c r="A270" s="290"/>
      <c r="B270" s="288"/>
      <c r="C270" s="290"/>
      <c r="D270" s="288"/>
      <c r="E270" s="289"/>
      <c r="F270" s="290"/>
      <c r="G270" s="290"/>
      <c r="H270" s="290"/>
      <c r="I270" s="293"/>
      <c r="J270" s="293"/>
      <c r="K270" s="293"/>
      <c r="L270" s="290"/>
    </row>
    <row r="271" spans="1:12" x14ac:dyDescent="0.3">
      <c r="A271" s="288"/>
      <c r="B271" s="288"/>
      <c r="C271" s="288"/>
      <c r="D271" s="288"/>
      <c r="E271" s="289"/>
      <c r="F271" s="288"/>
      <c r="G271" s="288"/>
      <c r="H271" s="288"/>
      <c r="I271" s="288"/>
      <c r="J271" s="288"/>
      <c r="K271" s="288"/>
      <c r="L271" s="288"/>
    </row>
    <row r="272" spans="1:12" x14ac:dyDescent="0.3">
      <c r="A272" s="290"/>
      <c r="B272" s="290"/>
      <c r="C272" s="290"/>
      <c r="D272" s="290"/>
      <c r="E272" s="291"/>
      <c r="F272" s="290"/>
      <c r="G272" s="290"/>
      <c r="H272" s="290"/>
      <c r="I272" s="290"/>
      <c r="J272" s="290"/>
      <c r="K272" s="290"/>
      <c r="L272" s="290"/>
    </row>
    <row r="273" spans="1:12" x14ac:dyDescent="0.3">
      <c r="A273" s="290"/>
      <c r="B273" s="290"/>
      <c r="C273" s="290"/>
      <c r="D273" s="290"/>
      <c r="E273" s="291"/>
      <c r="F273" s="290"/>
      <c r="G273" s="290"/>
      <c r="H273" s="290"/>
      <c r="I273" s="290"/>
      <c r="J273" s="290"/>
      <c r="K273" s="290"/>
      <c r="L273" s="290"/>
    </row>
    <row r="274" spans="1:12" x14ac:dyDescent="0.3">
      <c r="A274" s="290"/>
      <c r="B274" s="290"/>
      <c r="C274" s="290"/>
      <c r="D274" s="290"/>
      <c r="E274" s="291"/>
      <c r="F274" s="290"/>
      <c r="G274" s="290"/>
      <c r="H274" s="290"/>
      <c r="I274" s="290"/>
      <c r="J274" s="290"/>
      <c r="K274" s="290"/>
      <c r="L274" s="290"/>
    </row>
    <row r="275" spans="1:12" x14ac:dyDescent="0.3">
      <c r="A275" s="290"/>
      <c r="B275" s="290"/>
      <c r="C275" s="290"/>
      <c r="D275" s="290"/>
      <c r="E275" s="291"/>
      <c r="F275" s="290"/>
      <c r="G275" s="290"/>
      <c r="H275" s="290"/>
      <c r="I275" s="290"/>
      <c r="J275" s="290"/>
      <c r="K275" s="290"/>
      <c r="L275" s="290"/>
    </row>
    <row r="276" spans="1:12" x14ac:dyDescent="0.3">
      <c r="A276" s="290"/>
      <c r="B276" s="290"/>
      <c r="C276" s="290"/>
      <c r="D276" s="290"/>
      <c r="E276" s="291"/>
      <c r="F276" s="290"/>
      <c r="G276" s="290"/>
      <c r="H276" s="290"/>
      <c r="I276" s="290"/>
      <c r="J276" s="290"/>
      <c r="K276" s="290"/>
      <c r="L276" s="290"/>
    </row>
    <row r="277" spans="1:12" x14ac:dyDescent="0.3">
      <c r="A277" s="312"/>
      <c r="B277" s="312"/>
      <c r="C277" s="312"/>
      <c r="D277" s="312"/>
      <c r="E277" s="297"/>
      <c r="F277" s="312"/>
      <c r="G277" s="312"/>
      <c r="H277" s="312"/>
      <c r="I277" s="312"/>
      <c r="J277" s="312"/>
      <c r="K277" s="312"/>
      <c r="L277" s="312"/>
    </row>
    <row r="278" spans="1:12" x14ac:dyDescent="0.3">
      <c r="A278" s="315"/>
      <c r="B278" s="315"/>
      <c r="C278" s="315"/>
      <c r="D278" s="315"/>
      <c r="E278" s="246"/>
      <c r="F278" s="315"/>
      <c r="G278" s="315"/>
      <c r="H278" s="315"/>
      <c r="I278" s="315"/>
      <c r="J278" s="315"/>
      <c r="K278" s="315"/>
      <c r="L278" s="315"/>
    </row>
    <row r="279" spans="1:12" x14ac:dyDescent="0.3">
      <c r="A279" s="315"/>
      <c r="B279" s="315"/>
      <c r="C279" s="315"/>
      <c r="D279" s="315"/>
      <c r="E279" s="246"/>
      <c r="F279" s="315"/>
      <c r="G279" s="315"/>
      <c r="H279" s="315"/>
      <c r="I279" s="315"/>
      <c r="J279" s="315"/>
      <c r="K279" s="315"/>
      <c r="L279" s="315"/>
    </row>
    <row r="280" spans="1:12" x14ac:dyDescent="0.3">
      <c r="A280" s="315"/>
      <c r="B280" s="315"/>
      <c r="C280" s="315"/>
      <c r="D280" s="315"/>
      <c r="E280" s="246"/>
      <c r="F280" s="315"/>
      <c r="G280" s="315"/>
      <c r="H280" s="315"/>
      <c r="I280" s="315"/>
      <c r="J280" s="315"/>
      <c r="K280" s="315"/>
      <c r="L280" s="315"/>
    </row>
    <row r="281" spans="1:12" x14ac:dyDescent="0.3">
      <c r="A281" s="315"/>
      <c r="B281" s="315"/>
      <c r="C281" s="315"/>
      <c r="D281" s="315"/>
      <c r="E281" s="246"/>
      <c r="F281" s="315"/>
      <c r="G281" s="315"/>
      <c r="H281" s="315"/>
      <c r="I281" s="315"/>
      <c r="J281" s="315"/>
      <c r="K281" s="315"/>
      <c r="L281" s="315"/>
    </row>
    <row r="282" spans="1:12" x14ac:dyDescent="0.3">
      <c r="A282" s="315"/>
      <c r="B282" s="315"/>
      <c r="C282" s="315"/>
      <c r="D282" s="315"/>
      <c r="E282" s="246"/>
      <c r="F282" s="315"/>
      <c r="G282" s="315"/>
      <c r="H282" s="315"/>
      <c r="I282" s="315"/>
      <c r="J282" s="315"/>
      <c r="K282" s="315"/>
      <c r="L282" s="315"/>
    </row>
    <row r="283" spans="1:12" x14ac:dyDescent="0.3">
      <c r="A283" s="315"/>
      <c r="B283" s="315"/>
      <c r="C283" s="315"/>
      <c r="D283" s="315"/>
      <c r="E283" s="246"/>
      <c r="F283" s="315"/>
      <c r="G283" s="315"/>
      <c r="H283" s="315"/>
      <c r="I283" s="315"/>
      <c r="J283" s="315"/>
      <c r="K283" s="315"/>
      <c r="L283" s="315"/>
    </row>
    <row r="284" spans="1:12" x14ac:dyDescent="0.3">
      <c r="A284" s="315"/>
      <c r="B284" s="315"/>
      <c r="C284" s="315"/>
      <c r="D284" s="315"/>
      <c r="E284" s="246"/>
      <c r="F284" s="315"/>
      <c r="G284" s="315"/>
      <c r="H284" s="315"/>
      <c r="I284" s="315"/>
      <c r="J284" s="315"/>
      <c r="K284" s="315"/>
      <c r="L284" s="315"/>
    </row>
    <row r="285" spans="1:12" x14ac:dyDescent="0.3">
      <c r="A285" s="315"/>
      <c r="B285" s="315"/>
      <c r="C285" s="315"/>
      <c r="D285" s="315"/>
      <c r="E285" s="246"/>
      <c r="F285" s="315"/>
      <c r="G285" s="315"/>
      <c r="H285" s="315"/>
      <c r="I285" s="315"/>
      <c r="J285" s="315"/>
      <c r="K285" s="315"/>
      <c r="L285" s="315"/>
    </row>
    <row r="286" spans="1:12" x14ac:dyDescent="0.3">
      <c r="A286" s="315"/>
      <c r="B286" s="315"/>
      <c r="C286" s="315"/>
      <c r="D286" s="315"/>
      <c r="E286" s="246"/>
      <c r="F286" s="315"/>
      <c r="G286" s="315"/>
      <c r="H286" s="315"/>
      <c r="I286" s="315"/>
      <c r="J286" s="315"/>
      <c r="K286" s="315"/>
      <c r="L286" s="315"/>
    </row>
    <row r="287" spans="1:12" x14ac:dyDescent="0.3">
      <c r="A287" s="315"/>
      <c r="B287" s="315"/>
      <c r="C287" s="315"/>
      <c r="D287" s="315"/>
      <c r="E287" s="246"/>
      <c r="F287" s="315"/>
      <c r="G287" s="315"/>
      <c r="H287" s="315"/>
      <c r="I287" s="315"/>
      <c r="J287" s="315"/>
      <c r="K287" s="315"/>
      <c r="L287" s="315"/>
    </row>
    <row r="288" spans="1:12" x14ac:dyDescent="0.3">
      <c r="A288" s="315"/>
      <c r="B288" s="315"/>
      <c r="C288" s="315"/>
      <c r="D288" s="315"/>
      <c r="E288" s="246"/>
      <c r="F288" s="315"/>
      <c r="G288" s="315"/>
      <c r="H288" s="315"/>
      <c r="I288" s="315"/>
      <c r="J288" s="315"/>
      <c r="K288" s="315"/>
      <c r="L288" s="315"/>
    </row>
    <row r="289" spans="1:12" x14ac:dyDescent="0.3">
      <c r="A289" s="315"/>
      <c r="B289" s="315"/>
      <c r="C289" s="315"/>
      <c r="D289" s="315"/>
      <c r="E289" s="246"/>
      <c r="F289" s="315"/>
      <c r="G289" s="315"/>
      <c r="H289" s="315"/>
      <c r="I289" s="315"/>
      <c r="J289" s="315"/>
      <c r="K289" s="315"/>
      <c r="L289" s="315"/>
    </row>
    <row r="290" spans="1:12" x14ac:dyDescent="0.3">
      <c r="A290" s="315"/>
      <c r="B290" s="315"/>
      <c r="C290" s="315"/>
      <c r="D290" s="315"/>
      <c r="E290" s="246"/>
      <c r="F290" s="315"/>
      <c r="G290" s="315"/>
      <c r="H290" s="315"/>
      <c r="I290" s="315"/>
      <c r="J290" s="315"/>
      <c r="K290" s="315"/>
      <c r="L290" s="315"/>
    </row>
    <row r="291" spans="1:12" x14ac:dyDescent="0.3">
      <c r="A291" s="315"/>
      <c r="B291" s="315"/>
      <c r="C291" s="315"/>
      <c r="D291" s="315"/>
      <c r="E291" s="246"/>
      <c r="F291" s="315"/>
      <c r="G291" s="315"/>
      <c r="H291" s="315"/>
      <c r="I291" s="315"/>
      <c r="J291" s="315"/>
      <c r="K291" s="315"/>
      <c r="L291" s="315"/>
    </row>
    <row r="292" spans="1:12" x14ac:dyDescent="0.3">
      <c r="A292" s="315"/>
      <c r="B292" s="315"/>
      <c r="C292" s="315"/>
      <c r="D292" s="315"/>
      <c r="E292" s="246"/>
      <c r="F292" s="315"/>
      <c r="G292" s="315"/>
      <c r="H292" s="315"/>
      <c r="I292" s="315"/>
      <c r="J292" s="315"/>
      <c r="K292" s="315"/>
      <c r="L292" s="315"/>
    </row>
    <row r="293" spans="1:12" x14ac:dyDescent="0.3">
      <c r="A293" s="315"/>
      <c r="B293" s="315"/>
      <c r="C293" s="315"/>
      <c r="D293" s="315"/>
      <c r="E293" s="246"/>
      <c r="F293" s="315"/>
      <c r="G293" s="315"/>
      <c r="H293" s="315"/>
      <c r="I293" s="315"/>
      <c r="J293" s="315"/>
      <c r="K293" s="315"/>
      <c r="L293" s="315"/>
    </row>
    <row r="294" spans="1:12" x14ac:dyDescent="0.3">
      <c r="A294" s="315"/>
      <c r="B294" s="315"/>
      <c r="C294" s="315"/>
      <c r="D294" s="315"/>
      <c r="E294" s="246"/>
      <c r="F294" s="315"/>
      <c r="G294" s="315"/>
      <c r="H294" s="315"/>
      <c r="I294" s="315"/>
      <c r="J294" s="315"/>
      <c r="K294" s="315"/>
      <c r="L294" s="315"/>
    </row>
    <row r="295" spans="1:12" x14ac:dyDescent="0.3">
      <c r="A295" s="315"/>
      <c r="B295" s="315"/>
      <c r="C295" s="315"/>
      <c r="D295" s="315"/>
      <c r="E295" s="246"/>
      <c r="F295" s="315"/>
      <c r="G295" s="315"/>
      <c r="H295" s="315"/>
      <c r="I295" s="315"/>
      <c r="J295" s="315"/>
      <c r="K295" s="315"/>
      <c r="L295" s="315"/>
    </row>
    <row r="296" spans="1:12" x14ac:dyDescent="0.3">
      <c r="A296" s="315"/>
      <c r="B296" s="315"/>
      <c r="C296" s="315"/>
      <c r="D296" s="315"/>
      <c r="E296" s="246"/>
      <c r="F296" s="315"/>
      <c r="G296" s="315"/>
      <c r="H296" s="315"/>
      <c r="I296" s="315"/>
      <c r="J296" s="315"/>
      <c r="K296" s="315"/>
      <c r="L296" s="315"/>
    </row>
    <row r="297" spans="1:12" x14ac:dyDescent="0.3">
      <c r="A297" s="315"/>
      <c r="B297" s="315"/>
      <c r="C297" s="315"/>
      <c r="D297" s="315"/>
      <c r="E297" s="246"/>
      <c r="F297" s="315"/>
      <c r="G297" s="315"/>
      <c r="H297" s="315"/>
      <c r="I297" s="315"/>
      <c r="J297" s="315"/>
      <c r="K297" s="315"/>
      <c r="L297" s="315"/>
    </row>
    <row r="298" spans="1:12" x14ac:dyDescent="0.3">
      <c r="A298" s="315"/>
      <c r="B298" s="315"/>
      <c r="C298" s="315"/>
      <c r="D298" s="315"/>
      <c r="E298" s="246"/>
      <c r="F298" s="315"/>
      <c r="G298" s="315"/>
      <c r="H298" s="315"/>
      <c r="I298" s="315"/>
      <c r="J298" s="315"/>
      <c r="K298" s="315"/>
      <c r="L298" s="315"/>
    </row>
    <row r="299" spans="1:12" x14ac:dyDescent="0.3">
      <c r="A299" s="315"/>
      <c r="B299" s="315"/>
      <c r="C299" s="315"/>
      <c r="D299" s="315"/>
      <c r="E299" s="246"/>
      <c r="F299" s="315"/>
      <c r="G299" s="315"/>
      <c r="H299" s="315"/>
      <c r="I299" s="315"/>
      <c r="J299" s="315"/>
      <c r="K299" s="315"/>
      <c r="L299" s="315"/>
    </row>
    <row r="300" spans="1:12" x14ac:dyDescent="0.3">
      <c r="A300" s="315"/>
      <c r="B300" s="315"/>
      <c r="C300" s="315"/>
      <c r="D300" s="315"/>
      <c r="E300" s="246"/>
      <c r="F300" s="315"/>
      <c r="G300" s="315"/>
      <c r="H300" s="315"/>
      <c r="I300" s="315"/>
      <c r="J300" s="315"/>
      <c r="K300" s="315"/>
      <c r="L300" s="315"/>
    </row>
    <row r="301" spans="1:12" x14ac:dyDescent="0.3">
      <c r="A301" s="315"/>
      <c r="B301" s="315"/>
      <c r="C301" s="315"/>
      <c r="D301" s="315"/>
      <c r="E301" s="246"/>
      <c r="F301" s="315"/>
      <c r="G301" s="315"/>
      <c r="H301" s="315"/>
      <c r="I301" s="315"/>
      <c r="J301" s="315"/>
      <c r="K301" s="315"/>
      <c r="L301" s="315"/>
    </row>
    <row r="302" spans="1:12" x14ac:dyDescent="0.3">
      <c r="A302" s="315"/>
      <c r="B302" s="315"/>
      <c r="C302" s="315"/>
      <c r="D302" s="315"/>
      <c r="E302" s="246"/>
      <c r="F302" s="315"/>
      <c r="G302" s="315"/>
      <c r="H302" s="315"/>
      <c r="I302" s="315"/>
      <c r="J302" s="315"/>
      <c r="K302" s="315"/>
      <c r="L302" s="315"/>
    </row>
    <row r="303" spans="1:12" x14ac:dyDescent="0.3">
      <c r="A303" s="315"/>
      <c r="B303" s="315"/>
      <c r="C303" s="315"/>
      <c r="D303" s="315"/>
      <c r="E303" s="246"/>
      <c r="F303" s="315"/>
      <c r="G303" s="315"/>
      <c r="H303" s="315"/>
      <c r="I303" s="315"/>
      <c r="J303" s="315"/>
      <c r="K303" s="315"/>
      <c r="L303" s="315"/>
    </row>
    <row r="304" spans="1:12" x14ac:dyDescent="0.3">
      <c r="A304" s="315"/>
      <c r="B304" s="315"/>
      <c r="C304" s="315"/>
      <c r="D304" s="315"/>
      <c r="E304" s="246"/>
      <c r="F304" s="315"/>
      <c r="G304" s="315"/>
      <c r="H304" s="315"/>
      <c r="I304" s="315"/>
      <c r="J304" s="315"/>
      <c r="K304" s="315"/>
      <c r="L304" s="315"/>
    </row>
    <row r="305" spans="1:12" x14ac:dyDescent="0.3">
      <c r="A305" s="315"/>
      <c r="B305" s="315"/>
      <c r="C305" s="315"/>
      <c r="D305" s="315"/>
      <c r="E305" s="246"/>
      <c r="F305" s="315"/>
      <c r="G305" s="315"/>
      <c r="H305" s="315"/>
      <c r="I305" s="315"/>
      <c r="J305" s="315"/>
      <c r="K305" s="315"/>
      <c r="L305" s="315"/>
    </row>
    <row r="306" spans="1:12" x14ac:dyDescent="0.3">
      <c r="A306" s="315"/>
      <c r="B306" s="315"/>
      <c r="C306" s="315"/>
      <c r="D306" s="315"/>
      <c r="E306" s="246"/>
      <c r="F306" s="315"/>
      <c r="G306" s="315"/>
      <c r="H306" s="315"/>
      <c r="I306" s="315"/>
      <c r="J306" s="315"/>
      <c r="K306" s="315"/>
      <c r="L306" s="315"/>
    </row>
    <row r="307" spans="1:12" x14ac:dyDescent="0.3">
      <c r="A307" s="315"/>
      <c r="B307" s="315"/>
      <c r="C307" s="315"/>
      <c r="D307" s="315"/>
      <c r="E307" s="246"/>
      <c r="F307" s="315"/>
      <c r="G307" s="315"/>
      <c r="H307" s="315"/>
      <c r="I307" s="315"/>
      <c r="J307" s="315"/>
      <c r="K307" s="315"/>
      <c r="L307" s="315"/>
    </row>
    <row r="308" spans="1:12" x14ac:dyDescent="0.3">
      <c r="A308" s="315"/>
      <c r="B308" s="315"/>
      <c r="C308" s="315"/>
      <c r="D308" s="315"/>
      <c r="E308" s="246"/>
      <c r="F308" s="315"/>
      <c r="G308" s="315"/>
      <c r="H308" s="315"/>
      <c r="I308" s="315"/>
      <c r="J308" s="315"/>
      <c r="K308" s="315"/>
      <c r="L308" s="315"/>
    </row>
    <row r="309" spans="1:12" x14ac:dyDescent="0.3">
      <c r="A309" s="315"/>
      <c r="B309" s="315"/>
      <c r="C309" s="315"/>
      <c r="D309" s="315"/>
      <c r="E309" s="246"/>
      <c r="F309" s="315"/>
      <c r="G309" s="315"/>
      <c r="H309" s="315"/>
      <c r="I309" s="315"/>
      <c r="J309" s="315"/>
      <c r="K309" s="315"/>
      <c r="L309" s="315"/>
    </row>
    <row r="310" spans="1:12" x14ac:dyDescent="0.3">
      <c r="A310" s="315"/>
      <c r="B310" s="315"/>
      <c r="C310" s="315"/>
      <c r="D310" s="315"/>
      <c r="E310" s="246"/>
      <c r="F310" s="315"/>
      <c r="G310" s="315"/>
      <c r="H310" s="315"/>
      <c r="I310" s="315"/>
      <c r="J310" s="315"/>
      <c r="K310" s="315"/>
      <c r="L310" s="315"/>
    </row>
    <row r="311" spans="1:12" x14ac:dyDescent="0.3">
      <c r="A311" s="315"/>
      <c r="B311" s="315"/>
      <c r="C311" s="315"/>
      <c r="D311" s="315"/>
      <c r="E311" s="246"/>
      <c r="F311" s="315"/>
      <c r="G311" s="315"/>
      <c r="H311" s="315"/>
      <c r="I311" s="315"/>
      <c r="J311" s="315"/>
      <c r="K311" s="315"/>
      <c r="L311" s="315"/>
    </row>
    <row r="312" spans="1:12" x14ac:dyDescent="0.3">
      <c r="A312" s="315"/>
      <c r="B312" s="315"/>
      <c r="C312" s="315"/>
      <c r="D312" s="315"/>
      <c r="E312" s="246"/>
      <c r="F312" s="315"/>
      <c r="G312" s="315"/>
      <c r="H312" s="315"/>
      <c r="I312" s="315"/>
      <c r="J312" s="315"/>
      <c r="K312" s="315"/>
      <c r="L312" s="315"/>
    </row>
    <row r="313" spans="1:12" x14ac:dyDescent="0.3">
      <c r="A313" s="315"/>
      <c r="B313" s="315"/>
      <c r="C313" s="315"/>
      <c r="D313" s="315"/>
      <c r="E313" s="246"/>
      <c r="F313" s="315"/>
      <c r="G313" s="315"/>
      <c r="H313" s="315"/>
      <c r="I313" s="315"/>
      <c r="J313" s="315"/>
      <c r="K313" s="315"/>
      <c r="L313" s="315"/>
    </row>
    <row r="314" spans="1:12" x14ac:dyDescent="0.3">
      <c r="A314" s="315"/>
      <c r="B314" s="315"/>
      <c r="C314" s="315"/>
      <c r="D314" s="315"/>
      <c r="E314" s="246"/>
      <c r="F314" s="315"/>
      <c r="G314" s="315"/>
      <c r="H314" s="315"/>
      <c r="I314" s="315"/>
      <c r="J314" s="315"/>
      <c r="K314" s="315"/>
      <c r="L314" s="315"/>
    </row>
    <row r="315" spans="1:12" x14ac:dyDescent="0.3">
      <c r="A315" s="315"/>
      <c r="B315" s="315"/>
      <c r="C315" s="315"/>
      <c r="D315" s="315"/>
      <c r="E315" s="246"/>
      <c r="F315" s="315"/>
      <c r="G315" s="315"/>
      <c r="H315" s="315"/>
      <c r="I315" s="315"/>
      <c r="J315" s="315"/>
      <c r="K315" s="315"/>
      <c r="L315" s="315"/>
    </row>
    <row r="316" spans="1:12" x14ac:dyDescent="0.3">
      <c r="A316" s="315"/>
      <c r="B316" s="315"/>
      <c r="C316" s="315"/>
      <c r="D316" s="315"/>
      <c r="E316" s="246"/>
      <c r="F316" s="315"/>
      <c r="G316" s="315"/>
      <c r="H316" s="315"/>
      <c r="I316" s="315"/>
      <c r="J316" s="315"/>
      <c r="K316" s="315"/>
      <c r="L316" s="315"/>
    </row>
    <row r="317" spans="1:12" x14ac:dyDescent="0.3">
      <c r="A317" s="315"/>
      <c r="B317" s="315"/>
      <c r="C317" s="315"/>
      <c r="D317" s="315"/>
      <c r="E317" s="246"/>
      <c r="F317" s="315"/>
      <c r="G317" s="315"/>
      <c r="H317" s="315"/>
      <c r="I317" s="315"/>
      <c r="J317" s="315"/>
      <c r="K317" s="315"/>
      <c r="L317" s="315"/>
    </row>
    <row r="318" spans="1:12" x14ac:dyDescent="0.3">
      <c r="A318" s="315"/>
      <c r="B318" s="315"/>
      <c r="C318" s="315"/>
      <c r="D318" s="315"/>
      <c r="E318" s="246"/>
      <c r="F318" s="315"/>
      <c r="G318" s="315"/>
      <c r="H318" s="315"/>
      <c r="I318" s="315"/>
      <c r="J318" s="315"/>
      <c r="K318" s="315"/>
      <c r="L318" s="315"/>
    </row>
    <row r="319" spans="1:12" x14ac:dyDescent="0.3">
      <c r="A319" s="315"/>
      <c r="B319" s="315"/>
      <c r="C319" s="315"/>
      <c r="D319" s="315"/>
      <c r="E319" s="246"/>
      <c r="F319" s="315"/>
      <c r="G319" s="315"/>
      <c r="H319" s="315"/>
      <c r="I319" s="315"/>
      <c r="J319" s="315"/>
      <c r="K319" s="315"/>
      <c r="L319" s="315"/>
    </row>
    <row r="320" spans="1:12" x14ac:dyDescent="0.3">
      <c r="A320" s="315"/>
      <c r="B320" s="315"/>
      <c r="C320" s="315"/>
      <c r="D320" s="315"/>
      <c r="E320" s="246"/>
      <c r="F320" s="315"/>
      <c r="G320" s="315"/>
      <c r="H320" s="315"/>
      <c r="I320" s="315"/>
      <c r="J320" s="315"/>
      <c r="K320" s="315"/>
      <c r="L320" s="315"/>
    </row>
    <row r="321" spans="1:12" x14ac:dyDescent="0.3">
      <c r="A321" s="315"/>
      <c r="B321" s="315"/>
      <c r="C321" s="315"/>
      <c r="D321" s="315"/>
      <c r="E321" s="246"/>
      <c r="F321" s="315"/>
      <c r="G321" s="315"/>
      <c r="H321" s="315"/>
      <c r="I321" s="315"/>
      <c r="J321" s="315"/>
      <c r="K321" s="315"/>
      <c r="L321" s="315"/>
    </row>
    <row r="322" spans="1:12" x14ac:dyDescent="0.3">
      <c r="A322" s="315"/>
      <c r="B322" s="315"/>
      <c r="C322" s="315"/>
      <c r="D322" s="315"/>
      <c r="E322" s="246"/>
      <c r="F322" s="315"/>
      <c r="G322" s="315"/>
      <c r="H322" s="315"/>
      <c r="I322" s="315"/>
      <c r="J322" s="315"/>
      <c r="K322" s="315"/>
      <c r="L322" s="315"/>
    </row>
    <row r="323" spans="1:12" x14ac:dyDescent="0.3">
      <c r="A323" s="315"/>
      <c r="B323" s="315"/>
      <c r="C323" s="315"/>
      <c r="D323" s="315"/>
      <c r="E323" s="246"/>
      <c r="F323" s="315"/>
      <c r="G323" s="315"/>
      <c r="H323" s="315"/>
      <c r="I323" s="315"/>
      <c r="J323" s="315"/>
      <c r="K323" s="315"/>
      <c r="L323" s="315"/>
    </row>
    <row r="324" spans="1:12" x14ac:dyDescent="0.3">
      <c r="A324" s="315"/>
      <c r="B324" s="315"/>
      <c r="C324" s="315"/>
      <c r="D324" s="315"/>
      <c r="E324" s="246"/>
      <c r="F324" s="315"/>
      <c r="G324" s="315"/>
      <c r="H324" s="315"/>
      <c r="I324" s="315"/>
      <c r="J324" s="315"/>
      <c r="K324" s="315"/>
      <c r="L324" s="315"/>
    </row>
    <row r="325" spans="1:12" x14ac:dyDescent="0.3">
      <c r="A325" s="315"/>
      <c r="B325" s="315"/>
      <c r="C325" s="315"/>
      <c r="D325" s="315"/>
      <c r="E325" s="246"/>
      <c r="F325" s="315"/>
      <c r="G325" s="315"/>
      <c r="H325" s="315"/>
      <c r="I325" s="315"/>
      <c r="J325" s="315"/>
      <c r="K325" s="315"/>
      <c r="L325" s="315"/>
    </row>
    <row r="326" spans="1:12" x14ac:dyDescent="0.3">
      <c r="A326" s="315"/>
      <c r="B326" s="315"/>
      <c r="C326" s="315"/>
      <c r="D326" s="315"/>
      <c r="E326" s="246"/>
      <c r="F326" s="315"/>
      <c r="G326" s="315"/>
      <c r="H326" s="315"/>
      <c r="I326" s="315"/>
      <c r="J326" s="315"/>
      <c r="K326" s="315"/>
      <c r="L326" s="315"/>
    </row>
    <row r="327" spans="1:12" x14ac:dyDescent="0.3">
      <c r="A327" s="315"/>
      <c r="B327" s="315"/>
      <c r="C327" s="315"/>
      <c r="D327" s="315"/>
      <c r="E327" s="246"/>
      <c r="F327" s="315"/>
      <c r="G327" s="315"/>
      <c r="H327" s="315"/>
      <c r="I327" s="315"/>
      <c r="J327" s="315"/>
      <c r="K327" s="315"/>
      <c r="L327" s="315"/>
    </row>
    <row r="328" spans="1:12" x14ac:dyDescent="0.3">
      <c r="A328" s="315"/>
      <c r="B328" s="315"/>
      <c r="C328" s="315"/>
      <c r="D328" s="315"/>
      <c r="E328" s="246"/>
      <c r="F328" s="315"/>
      <c r="G328" s="315"/>
      <c r="H328" s="315"/>
      <c r="I328" s="315"/>
      <c r="J328" s="315"/>
      <c r="K328" s="315"/>
      <c r="L328" s="315"/>
    </row>
    <row r="329" spans="1:12" x14ac:dyDescent="0.3">
      <c r="A329" s="315"/>
      <c r="B329" s="315"/>
      <c r="C329" s="315"/>
      <c r="D329" s="315"/>
      <c r="E329" s="246"/>
      <c r="F329" s="315"/>
      <c r="G329" s="315"/>
      <c r="H329" s="315"/>
      <c r="I329" s="315"/>
      <c r="J329" s="315"/>
      <c r="K329" s="315"/>
      <c r="L329" s="315"/>
    </row>
    <row r="330" spans="1:12" x14ac:dyDescent="0.3">
      <c r="A330" s="315"/>
      <c r="B330" s="315"/>
      <c r="C330" s="315"/>
      <c r="D330" s="315"/>
      <c r="E330" s="246"/>
      <c r="F330" s="315"/>
      <c r="G330" s="315"/>
      <c r="H330" s="315"/>
      <c r="I330" s="315"/>
      <c r="J330" s="315"/>
      <c r="K330" s="315"/>
      <c r="L330" s="315"/>
    </row>
    <row r="331" spans="1:12" x14ac:dyDescent="0.3">
      <c r="A331" s="315"/>
      <c r="B331" s="315"/>
      <c r="C331" s="315"/>
      <c r="D331" s="315"/>
      <c r="E331" s="246"/>
      <c r="F331" s="315"/>
      <c r="G331" s="315"/>
      <c r="H331" s="315"/>
      <c r="I331" s="315"/>
      <c r="J331" s="315"/>
      <c r="K331" s="315"/>
      <c r="L331" s="315"/>
    </row>
    <row r="332" spans="1:12" x14ac:dyDescent="0.3">
      <c r="A332" s="315"/>
      <c r="B332" s="315"/>
      <c r="C332" s="315"/>
      <c r="D332" s="315"/>
      <c r="E332" s="246"/>
      <c r="F332" s="315"/>
      <c r="G332" s="315"/>
      <c r="H332" s="315"/>
      <c r="I332" s="315"/>
      <c r="J332" s="315"/>
      <c r="K332" s="315"/>
      <c r="L332" s="315"/>
    </row>
    <row r="333" spans="1:12" x14ac:dyDescent="0.3">
      <c r="A333" s="315"/>
      <c r="B333" s="315"/>
      <c r="C333" s="315"/>
      <c r="D333" s="315"/>
      <c r="E333" s="246"/>
      <c r="F333" s="315"/>
      <c r="G333" s="315"/>
      <c r="H333" s="315"/>
      <c r="I333" s="315"/>
      <c r="J333" s="315"/>
      <c r="K333" s="315"/>
      <c r="L333" s="315"/>
    </row>
    <row r="334" spans="1:12" x14ac:dyDescent="0.3">
      <c r="A334" s="315"/>
      <c r="B334" s="315"/>
      <c r="C334" s="315"/>
      <c r="D334" s="315"/>
      <c r="E334" s="246"/>
      <c r="F334" s="315"/>
      <c r="G334" s="315"/>
      <c r="H334" s="315"/>
      <c r="I334" s="315"/>
      <c r="J334" s="315"/>
      <c r="K334" s="315"/>
      <c r="L334" s="315"/>
    </row>
    <row r="335" spans="1:12" x14ac:dyDescent="0.3">
      <c r="A335" s="315"/>
      <c r="B335" s="315"/>
      <c r="C335" s="315"/>
      <c r="D335" s="315"/>
      <c r="E335" s="246"/>
      <c r="F335" s="315"/>
      <c r="G335" s="315"/>
      <c r="H335" s="315"/>
      <c r="I335" s="315"/>
      <c r="J335" s="315"/>
      <c r="K335" s="315"/>
      <c r="L335" s="315"/>
    </row>
    <row r="336" spans="1:12" x14ac:dyDescent="0.3">
      <c r="A336" s="315"/>
      <c r="B336" s="315"/>
      <c r="C336" s="315"/>
      <c r="D336" s="315"/>
      <c r="E336" s="246"/>
      <c r="F336" s="315"/>
      <c r="G336" s="315"/>
      <c r="H336" s="315"/>
      <c r="I336" s="315"/>
      <c r="J336" s="315"/>
      <c r="K336" s="315"/>
      <c r="L336" s="315"/>
    </row>
    <row r="337" spans="1:12" x14ac:dyDescent="0.3">
      <c r="A337" s="315"/>
      <c r="B337" s="315"/>
      <c r="C337" s="315"/>
      <c r="D337" s="315"/>
      <c r="E337" s="246"/>
      <c r="F337" s="315"/>
      <c r="G337" s="315"/>
      <c r="H337" s="315"/>
      <c r="I337" s="315"/>
      <c r="J337" s="315"/>
      <c r="K337" s="315"/>
      <c r="L337" s="315"/>
    </row>
    <row r="338" spans="1:12" x14ac:dyDescent="0.3">
      <c r="A338" s="315"/>
      <c r="B338" s="315"/>
      <c r="C338" s="315"/>
      <c r="D338" s="315"/>
      <c r="E338" s="246"/>
      <c r="F338" s="315"/>
      <c r="G338" s="315"/>
      <c r="H338" s="315"/>
      <c r="I338" s="315"/>
      <c r="J338" s="315"/>
      <c r="K338" s="315"/>
      <c r="L338" s="315"/>
    </row>
    <row r="339" spans="1:12" x14ac:dyDescent="0.3">
      <c r="A339" s="315"/>
      <c r="B339" s="315"/>
      <c r="C339" s="315"/>
      <c r="D339" s="315"/>
      <c r="E339" s="246"/>
      <c r="F339" s="315"/>
      <c r="G339" s="315"/>
      <c r="H339" s="315"/>
      <c r="I339" s="315"/>
      <c r="J339" s="315"/>
      <c r="K339" s="315"/>
      <c r="L339" s="315"/>
    </row>
    <row r="340" spans="1:12" x14ac:dyDescent="0.3">
      <c r="A340" s="315"/>
      <c r="B340" s="315"/>
      <c r="C340" s="315"/>
      <c r="D340" s="315"/>
      <c r="E340" s="246"/>
      <c r="F340" s="315"/>
      <c r="G340" s="315"/>
      <c r="H340" s="315"/>
      <c r="I340" s="315"/>
      <c r="J340" s="315"/>
      <c r="K340" s="315"/>
      <c r="L340" s="315"/>
    </row>
    <row r="341" spans="1:12" x14ac:dyDescent="0.3">
      <c r="A341" s="315"/>
      <c r="B341" s="315"/>
      <c r="C341" s="315"/>
      <c r="D341" s="315"/>
      <c r="E341" s="246"/>
      <c r="F341" s="315"/>
      <c r="G341" s="315"/>
      <c r="H341" s="315"/>
      <c r="I341" s="315"/>
      <c r="J341" s="315"/>
      <c r="K341" s="315"/>
      <c r="L341" s="315"/>
    </row>
    <row r="342" spans="1:12" x14ac:dyDescent="0.3">
      <c r="A342" s="315"/>
      <c r="B342" s="315"/>
      <c r="C342" s="315"/>
      <c r="D342" s="315"/>
      <c r="E342" s="246"/>
      <c r="F342" s="315"/>
      <c r="G342" s="315"/>
      <c r="H342" s="315"/>
      <c r="I342" s="315"/>
      <c r="J342" s="315"/>
      <c r="K342" s="315"/>
      <c r="L342" s="315"/>
    </row>
    <row r="343" spans="1:12" x14ac:dyDescent="0.3">
      <c r="A343" s="315"/>
      <c r="B343" s="315"/>
      <c r="C343" s="315"/>
      <c r="D343" s="315"/>
      <c r="E343" s="246"/>
      <c r="F343" s="315"/>
      <c r="G343" s="315"/>
      <c r="H343" s="315"/>
      <c r="I343" s="315"/>
      <c r="J343" s="315"/>
      <c r="K343" s="315"/>
      <c r="L343" s="315"/>
    </row>
    <row r="344" spans="1:12" x14ac:dyDescent="0.3">
      <c r="A344" s="315"/>
      <c r="B344" s="315"/>
      <c r="C344" s="315"/>
      <c r="D344" s="315"/>
      <c r="E344" s="246"/>
      <c r="F344" s="315"/>
      <c r="G344" s="315"/>
      <c r="H344" s="315"/>
      <c r="I344" s="315"/>
      <c r="J344" s="315"/>
      <c r="K344" s="315"/>
      <c r="L344" s="315"/>
    </row>
    <row r="345" spans="1:12" x14ac:dyDescent="0.3">
      <c r="A345" s="315"/>
      <c r="B345" s="315"/>
      <c r="C345" s="315"/>
      <c r="D345" s="315"/>
      <c r="E345" s="246"/>
      <c r="F345" s="315"/>
      <c r="G345" s="315"/>
      <c r="H345" s="315"/>
      <c r="I345" s="315"/>
      <c r="J345" s="315"/>
      <c r="K345" s="315"/>
      <c r="L345" s="315"/>
    </row>
    <row r="346" spans="1:12" x14ac:dyDescent="0.3">
      <c r="A346" s="315"/>
      <c r="B346" s="315"/>
      <c r="C346" s="315"/>
      <c r="D346" s="315"/>
      <c r="E346" s="246"/>
      <c r="F346" s="315"/>
      <c r="G346" s="315"/>
      <c r="H346" s="315"/>
      <c r="I346" s="315"/>
      <c r="J346" s="315"/>
      <c r="K346" s="315"/>
      <c r="L346" s="315"/>
    </row>
    <row r="347" spans="1:12" x14ac:dyDescent="0.3">
      <c r="A347" s="315"/>
      <c r="B347" s="315"/>
      <c r="C347" s="315"/>
      <c r="D347" s="315"/>
      <c r="E347" s="246"/>
      <c r="F347" s="315"/>
      <c r="G347" s="315"/>
      <c r="H347" s="315"/>
      <c r="I347" s="315"/>
      <c r="J347" s="315"/>
      <c r="K347" s="315"/>
      <c r="L347" s="315"/>
    </row>
    <row r="348" spans="1:12" x14ac:dyDescent="0.3">
      <c r="A348" s="315"/>
      <c r="B348" s="315"/>
      <c r="C348" s="315"/>
      <c r="D348" s="315"/>
      <c r="E348" s="246"/>
      <c r="F348" s="315"/>
      <c r="G348" s="315"/>
      <c r="H348" s="315"/>
      <c r="I348" s="315"/>
      <c r="J348" s="315"/>
      <c r="K348" s="315"/>
      <c r="L348" s="315"/>
    </row>
    <row r="349" spans="1:12" x14ac:dyDescent="0.3">
      <c r="A349" s="315"/>
      <c r="B349" s="315"/>
      <c r="C349" s="315"/>
      <c r="D349" s="315"/>
      <c r="E349" s="246"/>
      <c r="F349" s="315"/>
      <c r="G349" s="315"/>
      <c r="H349" s="315"/>
      <c r="I349" s="315"/>
      <c r="J349" s="315"/>
      <c r="K349" s="315"/>
      <c r="L349" s="315"/>
    </row>
    <row r="350" spans="1:12" x14ac:dyDescent="0.3">
      <c r="A350" s="315"/>
      <c r="B350" s="315"/>
      <c r="C350" s="315"/>
      <c r="D350" s="315"/>
      <c r="E350" s="246"/>
      <c r="F350" s="315"/>
      <c r="G350" s="315"/>
      <c r="H350" s="315"/>
      <c r="I350" s="315"/>
      <c r="J350" s="315"/>
      <c r="K350" s="315"/>
      <c r="L350" s="315"/>
    </row>
    <row r="351" spans="1:12" x14ac:dyDescent="0.3">
      <c r="A351" s="315"/>
      <c r="B351" s="315"/>
      <c r="C351" s="315"/>
      <c r="D351" s="315"/>
      <c r="E351" s="246"/>
      <c r="F351" s="315"/>
      <c r="G351" s="315"/>
      <c r="H351" s="315"/>
      <c r="I351" s="315"/>
      <c r="J351" s="315"/>
      <c r="K351" s="315"/>
      <c r="L351" s="315"/>
    </row>
    <row r="352" spans="1:12" x14ac:dyDescent="0.3">
      <c r="A352" s="315"/>
      <c r="B352" s="315"/>
      <c r="C352" s="315"/>
      <c r="D352" s="315"/>
      <c r="E352" s="246"/>
      <c r="F352" s="315"/>
      <c r="G352" s="315"/>
      <c r="H352" s="315"/>
      <c r="I352" s="315"/>
      <c r="J352" s="315"/>
      <c r="K352" s="315"/>
      <c r="L352" s="315"/>
    </row>
    <row r="353" spans="1:12" x14ac:dyDescent="0.3">
      <c r="A353" s="315"/>
      <c r="B353" s="315"/>
      <c r="C353" s="315"/>
      <c r="D353" s="315"/>
      <c r="E353" s="246"/>
      <c r="F353" s="315"/>
      <c r="G353" s="315"/>
      <c r="H353" s="315"/>
      <c r="I353" s="315"/>
      <c r="J353" s="315"/>
      <c r="K353" s="315"/>
      <c r="L353" s="315"/>
    </row>
    <row r="354" spans="1:12" x14ac:dyDescent="0.3">
      <c r="A354" s="315"/>
      <c r="B354" s="315"/>
      <c r="C354" s="315"/>
      <c r="D354" s="315"/>
      <c r="E354" s="246"/>
      <c r="F354" s="315"/>
      <c r="G354" s="315"/>
      <c r="H354" s="315"/>
      <c r="I354" s="315"/>
      <c r="J354" s="315"/>
      <c r="K354" s="315"/>
      <c r="L354" s="315"/>
    </row>
    <row r="355" spans="1:12" x14ac:dyDescent="0.3">
      <c r="A355" s="315"/>
      <c r="B355" s="315"/>
      <c r="C355" s="315"/>
      <c r="D355" s="315"/>
      <c r="E355" s="246"/>
      <c r="F355" s="315"/>
      <c r="G355" s="315"/>
      <c r="H355" s="315"/>
      <c r="I355" s="315"/>
      <c r="J355" s="315"/>
      <c r="K355" s="315"/>
      <c r="L355" s="315"/>
    </row>
    <row r="356" spans="1:12" x14ac:dyDescent="0.3">
      <c r="A356" s="315"/>
      <c r="B356" s="315"/>
      <c r="C356" s="315"/>
      <c r="D356" s="315"/>
      <c r="E356" s="246"/>
      <c r="F356" s="315"/>
      <c r="G356" s="315"/>
      <c r="H356" s="315"/>
      <c r="I356" s="315"/>
      <c r="J356" s="315"/>
      <c r="K356" s="315"/>
      <c r="L356" s="315"/>
    </row>
    <row r="357" spans="1:12" x14ac:dyDescent="0.3">
      <c r="A357" s="315"/>
      <c r="B357" s="315"/>
      <c r="C357" s="315"/>
      <c r="D357" s="315"/>
      <c r="E357" s="246"/>
      <c r="F357" s="315"/>
      <c r="G357" s="315"/>
      <c r="H357" s="315"/>
      <c r="I357" s="315"/>
      <c r="J357" s="315"/>
      <c r="K357" s="315"/>
      <c r="L357" s="315"/>
    </row>
    <row r="358" spans="1:12" x14ac:dyDescent="0.3">
      <c r="A358" s="315"/>
      <c r="B358" s="315"/>
      <c r="C358" s="315"/>
      <c r="D358" s="315"/>
      <c r="E358" s="246"/>
      <c r="F358" s="315"/>
      <c r="G358" s="315"/>
      <c r="H358" s="315"/>
      <c r="I358" s="315"/>
      <c r="J358" s="315"/>
      <c r="K358" s="315"/>
      <c r="L358" s="315"/>
    </row>
    <row r="359" spans="1:12" x14ac:dyDescent="0.3">
      <c r="A359" s="315"/>
      <c r="B359" s="315"/>
      <c r="C359" s="315"/>
      <c r="D359" s="315"/>
      <c r="E359" s="246"/>
      <c r="F359" s="315"/>
      <c r="G359" s="315"/>
      <c r="H359" s="315"/>
      <c r="I359" s="315"/>
      <c r="J359" s="315"/>
      <c r="K359" s="315"/>
      <c r="L359" s="315"/>
    </row>
    <row r="360" spans="1:12" x14ac:dyDescent="0.3">
      <c r="A360" s="315"/>
      <c r="B360" s="315"/>
      <c r="C360" s="315"/>
      <c r="D360" s="315"/>
      <c r="E360" s="246"/>
      <c r="F360" s="315"/>
      <c r="G360" s="315"/>
      <c r="H360" s="315"/>
      <c r="I360" s="315"/>
      <c r="J360" s="315"/>
      <c r="K360" s="315"/>
      <c r="L360" s="315"/>
    </row>
    <row r="361" spans="1:12" x14ac:dyDescent="0.3">
      <c r="A361" s="315"/>
      <c r="B361" s="315"/>
      <c r="C361" s="315"/>
      <c r="D361" s="315"/>
      <c r="E361" s="246"/>
      <c r="F361" s="315"/>
      <c r="G361" s="315"/>
      <c r="H361" s="315"/>
      <c r="I361" s="315"/>
      <c r="J361" s="315"/>
      <c r="K361" s="315"/>
      <c r="L361" s="315"/>
    </row>
    <row r="362" spans="1:12" x14ac:dyDescent="0.3">
      <c r="A362" s="315"/>
      <c r="B362" s="315"/>
      <c r="C362" s="315"/>
      <c r="D362" s="315"/>
      <c r="E362" s="246"/>
      <c r="F362" s="315"/>
      <c r="G362" s="315"/>
      <c r="H362" s="315"/>
      <c r="I362" s="315"/>
      <c r="J362" s="315"/>
      <c r="K362" s="315"/>
      <c r="L362" s="315"/>
    </row>
    <row r="363" spans="1:12" x14ac:dyDescent="0.3">
      <c r="A363" s="315"/>
      <c r="B363" s="315"/>
      <c r="C363" s="315"/>
      <c r="D363" s="315"/>
      <c r="E363" s="246"/>
      <c r="F363" s="315"/>
      <c r="G363" s="315"/>
      <c r="H363" s="315"/>
      <c r="I363" s="315"/>
      <c r="J363" s="315"/>
      <c r="K363" s="315"/>
      <c r="L363" s="315"/>
    </row>
    <row r="364" spans="1:12" x14ac:dyDescent="0.3">
      <c r="A364" s="315"/>
      <c r="B364" s="315"/>
      <c r="C364" s="315"/>
      <c r="D364" s="315"/>
      <c r="E364" s="246"/>
      <c r="F364" s="315"/>
      <c r="G364" s="315"/>
      <c r="H364" s="315"/>
      <c r="I364" s="315"/>
      <c r="J364" s="315"/>
      <c r="K364" s="315"/>
      <c r="L364" s="315"/>
    </row>
    <row r="365" spans="1:12" x14ac:dyDescent="0.3">
      <c r="A365" s="315"/>
      <c r="B365" s="315"/>
      <c r="C365" s="315"/>
      <c r="D365" s="315"/>
      <c r="E365" s="246"/>
      <c r="F365" s="315"/>
      <c r="G365" s="315"/>
      <c r="H365" s="315"/>
      <c r="I365" s="315"/>
      <c r="J365" s="315"/>
      <c r="K365" s="315"/>
      <c r="L365" s="315"/>
    </row>
    <row r="366" spans="1:12" x14ac:dyDescent="0.3">
      <c r="A366" s="315"/>
      <c r="B366" s="315"/>
      <c r="C366" s="315"/>
      <c r="D366" s="315"/>
      <c r="E366" s="246"/>
      <c r="F366" s="315"/>
      <c r="G366" s="315"/>
      <c r="H366" s="315"/>
      <c r="I366" s="315"/>
      <c r="J366" s="315"/>
      <c r="K366" s="315"/>
      <c r="L366" s="315"/>
    </row>
    <row r="367" spans="1:12" x14ac:dyDescent="0.3">
      <c r="A367" s="315"/>
      <c r="B367" s="315"/>
      <c r="C367" s="315"/>
      <c r="D367" s="315"/>
      <c r="E367" s="246"/>
      <c r="F367" s="315"/>
      <c r="G367" s="315"/>
      <c r="H367" s="315"/>
      <c r="I367" s="315"/>
      <c r="J367" s="315"/>
      <c r="K367" s="315"/>
      <c r="L367" s="315"/>
    </row>
    <row r="368" spans="1:12" x14ac:dyDescent="0.3">
      <c r="A368" s="315"/>
      <c r="B368" s="315"/>
      <c r="C368" s="315"/>
      <c r="D368" s="315"/>
      <c r="E368" s="246"/>
      <c r="F368" s="315"/>
      <c r="G368" s="315"/>
      <c r="H368" s="315"/>
      <c r="I368" s="315"/>
      <c r="J368" s="315"/>
      <c r="K368" s="315"/>
      <c r="L368" s="315"/>
    </row>
    <row r="369" spans="1:12" x14ac:dyDescent="0.3">
      <c r="A369" s="315"/>
      <c r="B369" s="315"/>
      <c r="C369" s="315"/>
      <c r="D369" s="315"/>
      <c r="E369" s="246"/>
      <c r="F369" s="315"/>
      <c r="G369" s="315"/>
      <c r="H369" s="315"/>
      <c r="I369" s="315"/>
      <c r="J369" s="315"/>
      <c r="K369" s="315"/>
      <c r="L369" s="315"/>
    </row>
    <row r="370" spans="1:12" x14ac:dyDescent="0.3">
      <c r="A370" s="315"/>
      <c r="B370" s="315"/>
      <c r="C370" s="315"/>
      <c r="D370" s="315"/>
      <c r="E370" s="246"/>
      <c r="F370" s="315"/>
      <c r="G370" s="315"/>
      <c r="H370" s="315"/>
      <c r="I370" s="315"/>
      <c r="J370" s="315"/>
      <c r="K370" s="315"/>
      <c r="L370" s="315"/>
    </row>
    <row r="371" spans="1:12" x14ac:dyDescent="0.3">
      <c r="A371" s="315"/>
      <c r="B371" s="315"/>
      <c r="C371" s="315"/>
      <c r="D371" s="315"/>
      <c r="E371" s="246"/>
      <c r="F371" s="315"/>
      <c r="G371" s="315"/>
      <c r="H371" s="315"/>
      <c r="I371" s="315"/>
      <c r="J371" s="315"/>
      <c r="K371" s="315"/>
      <c r="L371" s="315"/>
    </row>
    <row r="372" spans="1:12" x14ac:dyDescent="0.3">
      <c r="A372" s="315"/>
      <c r="B372" s="315"/>
      <c r="C372" s="315"/>
      <c r="D372" s="315"/>
      <c r="E372" s="246"/>
      <c r="F372" s="315"/>
      <c r="G372" s="315"/>
      <c r="H372" s="315"/>
      <c r="I372" s="315"/>
      <c r="J372" s="315"/>
      <c r="K372" s="315"/>
      <c r="L372" s="315"/>
    </row>
    <row r="373" spans="1:12" x14ac:dyDescent="0.3">
      <c r="A373" s="315"/>
      <c r="B373" s="315"/>
      <c r="C373" s="315"/>
      <c r="D373" s="315"/>
      <c r="E373" s="246"/>
      <c r="F373" s="315"/>
      <c r="G373" s="315"/>
      <c r="H373" s="315"/>
      <c r="I373" s="315"/>
      <c r="J373" s="315"/>
      <c r="K373" s="315"/>
      <c r="L373" s="315"/>
    </row>
    <row r="374" spans="1:12" x14ac:dyDescent="0.3">
      <c r="A374" s="315"/>
      <c r="B374" s="315"/>
      <c r="C374" s="315"/>
      <c r="D374" s="315"/>
      <c r="E374" s="246"/>
      <c r="F374" s="315"/>
      <c r="G374" s="315"/>
      <c r="H374" s="315"/>
      <c r="I374" s="315"/>
      <c r="J374" s="315"/>
      <c r="K374" s="315"/>
      <c r="L374" s="315"/>
    </row>
    <row r="375" spans="1:12" x14ac:dyDescent="0.3">
      <c r="A375" s="315"/>
      <c r="B375" s="315"/>
      <c r="C375" s="315"/>
      <c r="D375" s="315"/>
      <c r="E375" s="246"/>
      <c r="F375" s="315"/>
      <c r="G375" s="315"/>
      <c r="H375" s="315"/>
      <c r="I375" s="315"/>
      <c r="J375" s="315"/>
      <c r="K375" s="315"/>
      <c r="L375" s="315"/>
    </row>
    <row r="376" spans="1:12" x14ac:dyDescent="0.3">
      <c r="A376" s="315"/>
      <c r="B376" s="315"/>
      <c r="C376" s="315"/>
      <c r="D376" s="315"/>
      <c r="E376" s="246"/>
      <c r="F376" s="315"/>
      <c r="G376" s="315"/>
      <c r="H376" s="315"/>
      <c r="I376" s="315"/>
      <c r="J376" s="315"/>
      <c r="K376" s="315"/>
      <c r="L376" s="315"/>
    </row>
    <row r="377" spans="1:12" x14ac:dyDescent="0.3">
      <c r="A377" s="315"/>
      <c r="B377" s="315"/>
      <c r="C377" s="315"/>
      <c r="D377" s="315"/>
      <c r="E377" s="246"/>
      <c r="F377" s="315"/>
      <c r="G377" s="315"/>
      <c r="H377" s="315"/>
      <c r="I377" s="315"/>
      <c r="J377" s="315"/>
      <c r="K377" s="315"/>
      <c r="L377" s="315"/>
    </row>
    <row r="378" spans="1:12" x14ac:dyDescent="0.3">
      <c r="A378" s="315"/>
      <c r="B378" s="315"/>
      <c r="C378" s="315"/>
      <c r="D378" s="315"/>
      <c r="E378" s="246"/>
      <c r="F378" s="315"/>
      <c r="G378" s="315"/>
      <c r="H378" s="315"/>
      <c r="I378" s="315"/>
      <c r="J378" s="315"/>
      <c r="K378" s="315"/>
      <c r="L378" s="315"/>
    </row>
    <row r="379" spans="1:12" x14ac:dyDescent="0.3">
      <c r="A379" s="315"/>
      <c r="B379" s="315"/>
      <c r="C379" s="315"/>
      <c r="D379" s="315"/>
      <c r="E379" s="246"/>
      <c r="F379" s="315"/>
      <c r="G379" s="315"/>
      <c r="H379" s="315"/>
      <c r="I379" s="315"/>
      <c r="J379" s="315"/>
      <c r="K379" s="315"/>
      <c r="L379" s="315"/>
    </row>
    <row r="380" spans="1:12" x14ac:dyDescent="0.3">
      <c r="A380" s="315"/>
      <c r="B380" s="315"/>
      <c r="C380" s="315"/>
      <c r="D380" s="315"/>
      <c r="E380" s="246"/>
      <c r="F380" s="315"/>
      <c r="G380" s="315"/>
      <c r="H380" s="315"/>
      <c r="I380" s="315"/>
      <c r="J380" s="315"/>
      <c r="K380" s="315"/>
      <c r="L380" s="315"/>
    </row>
    <row r="381" spans="1:12" x14ac:dyDescent="0.3">
      <c r="A381" s="315"/>
      <c r="B381" s="315"/>
      <c r="C381" s="315"/>
      <c r="D381" s="315"/>
      <c r="E381" s="246"/>
      <c r="F381" s="315"/>
      <c r="G381" s="315"/>
      <c r="H381" s="315"/>
      <c r="I381" s="315"/>
      <c r="J381" s="315"/>
      <c r="K381" s="315"/>
      <c r="L381" s="315"/>
    </row>
    <row r="382" spans="1:12" x14ac:dyDescent="0.3">
      <c r="A382" s="315"/>
      <c r="B382" s="315"/>
      <c r="C382" s="315"/>
      <c r="D382" s="315"/>
      <c r="E382" s="246"/>
      <c r="F382" s="315"/>
      <c r="G382" s="315"/>
      <c r="H382" s="315"/>
      <c r="I382" s="315"/>
      <c r="J382" s="315"/>
      <c r="K382" s="315"/>
      <c r="L382" s="315"/>
    </row>
    <row r="383" spans="1:12" x14ac:dyDescent="0.3">
      <c r="A383" s="315"/>
      <c r="B383" s="315"/>
      <c r="C383" s="315"/>
      <c r="D383" s="315"/>
      <c r="E383" s="246"/>
      <c r="F383" s="315"/>
      <c r="G383" s="315"/>
      <c r="H383" s="315"/>
      <c r="I383" s="315"/>
      <c r="J383" s="315"/>
      <c r="K383" s="315"/>
      <c r="L383" s="315"/>
    </row>
    <row r="384" spans="1:12" x14ac:dyDescent="0.3">
      <c r="A384" s="315"/>
      <c r="B384" s="315"/>
      <c r="C384" s="315"/>
      <c r="D384" s="315"/>
      <c r="E384" s="246"/>
      <c r="F384" s="315"/>
      <c r="G384" s="315"/>
      <c r="H384" s="315"/>
      <c r="I384" s="315"/>
      <c r="J384" s="315"/>
      <c r="K384" s="315"/>
      <c r="L384" s="315"/>
    </row>
    <row r="385" spans="1:12" x14ac:dyDescent="0.3">
      <c r="A385" s="315"/>
      <c r="B385" s="315"/>
      <c r="C385" s="315"/>
      <c r="D385" s="315"/>
      <c r="E385" s="246"/>
      <c r="F385" s="315"/>
      <c r="G385" s="315"/>
      <c r="H385" s="315"/>
      <c r="I385" s="315"/>
      <c r="J385" s="315"/>
      <c r="K385" s="315"/>
      <c r="L385" s="315"/>
    </row>
    <row r="386" spans="1:12" x14ac:dyDescent="0.3">
      <c r="A386" s="315"/>
      <c r="B386" s="315"/>
      <c r="C386" s="315"/>
      <c r="D386" s="315"/>
      <c r="E386" s="246"/>
      <c r="F386" s="315"/>
      <c r="G386" s="315"/>
      <c r="H386" s="315"/>
      <c r="I386" s="315"/>
      <c r="J386" s="315"/>
      <c r="K386" s="315"/>
      <c r="L386" s="315"/>
    </row>
    <row r="387" spans="1:12" x14ac:dyDescent="0.3">
      <c r="A387" s="315"/>
      <c r="B387" s="315"/>
      <c r="C387" s="315"/>
      <c r="D387" s="315"/>
      <c r="E387" s="246"/>
      <c r="F387" s="315"/>
      <c r="G387" s="315"/>
      <c r="H387" s="315"/>
      <c r="I387" s="315"/>
      <c r="J387" s="315"/>
      <c r="K387" s="315"/>
      <c r="L387" s="315"/>
    </row>
    <row r="388" spans="1:12" x14ac:dyDescent="0.3">
      <c r="A388" s="315"/>
      <c r="B388" s="315"/>
      <c r="C388" s="315"/>
      <c r="D388" s="315"/>
      <c r="E388" s="246"/>
      <c r="F388" s="315"/>
      <c r="G388" s="315"/>
      <c r="H388" s="315"/>
      <c r="I388" s="315"/>
      <c r="J388" s="315"/>
      <c r="K388" s="315"/>
      <c r="L388" s="315"/>
    </row>
    <row r="389" spans="1:12" x14ac:dyDescent="0.3">
      <c r="A389" s="315"/>
      <c r="B389" s="315"/>
      <c r="C389" s="315"/>
      <c r="D389" s="315"/>
      <c r="E389" s="246"/>
      <c r="F389" s="315"/>
      <c r="G389" s="315"/>
      <c r="H389" s="315"/>
      <c r="I389" s="315"/>
      <c r="J389" s="315"/>
      <c r="K389" s="315"/>
      <c r="L389" s="315"/>
    </row>
    <row r="390" spans="1:12" x14ac:dyDescent="0.3">
      <c r="A390" s="315"/>
      <c r="B390" s="315"/>
      <c r="C390" s="315"/>
      <c r="D390" s="315"/>
      <c r="E390" s="246"/>
      <c r="F390" s="315"/>
      <c r="G390" s="315"/>
      <c r="H390" s="315"/>
      <c r="I390" s="315"/>
      <c r="J390" s="315"/>
      <c r="K390" s="315"/>
      <c r="L390" s="315"/>
    </row>
    <row r="391" spans="1:12" x14ac:dyDescent="0.3">
      <c r="A391" s="315"/>
      <c r="B391" s="315"/>
      <c r="C391" s="315"/>
      <c r="D391" s="315"/>
      <c r="E391" s="246"/>
      <c r="F391" s="315"/>
      <c r="G391" s="315"/>
      <c r="H391" s="315"/>
      <c r="I391" s="315"/>
      <c r="J391" s="315"/>
      <c r="K391" s="315"/>
      <c r="L391" s="315"/>
    </row>
    <row r="392" spans="1:12" x14ac:dyDescent="0.3">
      <c r="A392" s="315"/>
      <c r="B392" s="315"/>
      <c r="C392" s="315"/>
      <c r="D392" s="315"/>
      <c r="E392" s="246"/>
      <c r="F392" s="315"/>
      <c r="G392" s="315"/>
      <c r="H392" s="315"/>
      <c r="I392" s="315"/>
      <c r="J392" s="315"/>
      <c r="K392" s="315"/>
      <c r="L392" s="315"/>
    </row>
    <row r="393" spans="1:12" x14ac:dyDescent="0.3">
      <c r="A393" s="315"/>
      <c r="B393" s="315"/>
      <c r="C393" s="315"/>
      <c r="D393" s="315"/>
      <c r="E393" s="246"/>
      <c r="F393" s="315"/>
      <c r="G393" s="315"/>
      <c r="H393" s="315"/>
      <c r="I393" s="315"/>
      <c r="J393" s="315"/>
      <c r="K393" s="315"/>
      <c r="L393" s="315"/>
    </row>
    <row r="394" spans="1:12" x14ac:dyDescent="0.3">
      <c r="A394" s="315"/>
      <c r="B394" s="315"/>
      <c r="C394" s="315"/>
      <c r="D394" s="315"/>
      <c r="E394" s="246"/>
      <c r="F394" s="315"/>
      <c r="G394" s="315"/>
      <c r="H394" s="315"/>
      <c r="I394" s="315"/>
      <c r="J394" s="315"/>
      <c r="K394" s="315"/>
      <c r="L394" s="315"/>
    </row>
    <row r="395" spans="1:12" x14ac:dyDescent="0.3">
      <c r="A395" s="315"/>
      <c r="B395" s="315"/>
      <c r="C395" s="315"/>
      <c r="D395" s="315"/>
      <c r="E395" s="246"/>
      <c r="F395" s="315"/>
      <c r="G395" s="315"/>
      <c r="H395" s="315"/>
      <c r="I395" s="315"/>
      <c r="J395" s="315"/>
      <c r="K395" s="315"/>
      <c r="L395" s="315"/>
    </row>
    <row r="396" spans="1:12" x14ac:dyDescent="0.3">
      <c r="A396" s="315"/>
      <c r="B396" s="315"/>
      <c r="C396" s="315"/>
      <c r="D396" s="315"/>
      <c r="E396" s="246"/>
      <c r="F396" s="315"/>
      <c r="G396" s="315"/>
      <c r="H396" s="315"/>
      <c r="I396" s="315"/>
      <c r="J396" s="315"/>
      <c r="K396" s="315"/>
      <c r="L396" s="315"/>
    </row>
    <row r="397" spans="1:12" x14ac:dyDescent="0.3">
      <c r="A397" s="315"/>
      <c r="B397" s="315"/>
      <c r="C397" s="315"/>
      <c r="D397" s="315"/>
      <c r="E397" s="246"/>
      <c r="F397" s="315"/>
      <c r="G397" s="315"/>
      <c r="H397" s="315"/>
      <c r="I397" s="315"/>
      <c r="J397" s="315"/>
      <c r="K397" s="315"/>
      <c r="L397" s="315"/>
    </row>
    <row r="398" spans="1:12" x14ac:dyDescent="0.3">
      <c r="A398" s="315"/>
      <c r="B398" s="315"/>
      <c r="C398" s="315"/>
      <c r="D398" s="315"/>
      <c r="E398" s="246"/>
      <c r="F398" s="315"/>
      <c r="G398" s="315"/>
      <c r="H398" s="315"/>
      <c r="I398" s="315"/>
      <c r="J398" s="315"/>
      <c r="K398" s="315"/>
      <c r="L398" s="315"/>
    </row>
    <row r="399" spans="1:12" x14ac:dyDescent="0.3">
      <c r="A399" s="315"/>
      <c r="B399" s="315"/>
      <c r="C399" s="315"/>
      <c r="D399" s="315"/>
      <c r="E399" s="246"/>
      <c r="F399" s="315"/>
      <c r="G399" s="315"/>
      <c r="H399" s="315"/>
      <c r="I399" s="315"/>
      <c r="J399" s="315"/>
      <c r="K399" s="315"/>
      <c r="L399" s="315"/>
    </row>
    <row r="400" spans="1:12" x14ac:dyDescent="0.3">
      <c r="A400" s="315"/>
      <c r="B400" s="315"/>
      <c r="C400" s="315"/>
      <c r="D400" s="315"/>
      <c r="E400" s="246"/>
      <c r="F400" s="315"/>
      <c r="G400" s="315"/>
      <c r="H400" s="315"/>
      <c r="I400" s="315"/>
      <c r="J400" s="315"/>
      <c r="K400" s="315"/>
      <c r="L400" s="315"/>
    </row>
    <row r="401" spans="1:12" x14ac:dyDescent="0.3">
      <c r="A401" s="315"/>
      <c r="B401" s="315"/>
      <c r="C401" s="315"/>
      <c r="D401" s="315"/>
      <c r="E401" s="246"/>
      <c r="F401" s="315"/>
      <c r="G401" s="315"/>
      <c r="H401" s="315"/>
      <c r="I401" s="315"/>
      <c r="J401" s="315"/>
      <c r="K401" s="315"/>
      <c r="L401" s="315"/>
    </row>
    <row r="402" spans="1:12" x14ac:dyDescent="0.3">
      <c r="A402" s="315"/>
      <c r="B402" s="315"/>
      <c r="C402" s="315"/>
      <c r="D402" s="315"/>
      <c r="E402" s="246"/>
      <c r="F402" s="315"/>
      <c r="G402" s="315"/>
      <c r="H402" s="315"/>
      <c r="I402" s="315"/>
      <c r="J402" s="315"/>
      <c r="K402" s="315"/>
      <c r="L402" s="315"/>
    </row>
    <row r="403" spans="1:12" x14ac:dyDescent="0.3">
      <c r="A403" s="315"/>
      <c r="B403" s="315"/>
      <c r="C403" s="315"/>
      <c r="D403" s="315"/>
      <c r="E403" s="246"/>
      <c r="F403" s="315"/>
      <c r="G403" s="315"/>
      <c r="H403" s="315"/>
      <c r="I403" s="315"/>
      <c r="J403" s="315"/>
      <c r="K403" s="315"/>
      <c r="L403" s="315"/>
    </row>
    <row r="404" spans="1:12" x14ac:dyDescent="0.3">
      <c r="A404" s="315"/>
      <c r="B404" s="315"/>
      <c r="C404" s="315"/>
      <c r="D404" s="315"/>
      <c r="E404" s="246"/>
      <c r="F404" s="315"/>
      <c r="G404" s="315"/>
      <c r="H404" s="315"/>
      <c r="I404" s="315"/>
      <c r="J404" s="315"/>
      <c r="K404" s="315"/>
      <c r="L404" s="315"/>
    </row>
    <row r="405" spans="1:12" x14ac:dyDescent="0.3">
      <c r="A405" s="315"/>
      <c r="B405" s="315"/>
      <c r="C405" s="315"/>
      <c r="D405" s="315"/>
      <c r="E405" s="246"/>
      <c r="F405" s="315"/>
      <c r="G405" s="315"/>
      <c r="H405" s="315"/>
      <c r="I405" s="315"/>
      <c r="J405" s="315"/>
      <c r="K405" s="315"/>
      <c r="L405" s="315"/>
    </row>
    <row r="406" spans="1:12" x14ac:dyDescent="0.3">
      <c r="A406" s="315"/>
      <c r="B406" s="315"/>
      <c r="C406" s="315"/>
      <c r="D406" s="315"/>
      <c r="E406" s="246"/>
      <c r="F406" s="315"/>
      <c r="G406" s="315"/>
      <c r="H406" s="315"/>
      <c r="I406" s="315"/>
      <c r="J406" s="315"/>
      <c r="K406" s="315"/>
      <c r="L406" s="315"/>
    </row>
    <row r="407" spans="1:12" x14ac:dyDescent="0.3">
      <c r="A407" s="315"/>
      <c r="B407" s="315"/>
      <c r="C407" s="315"/>
      <c r="D407" s="315"/>
      <c r="E407" s="246"/>
      <c r="F407" s="315"/>
      <c r="G407" s="315"/>
      <c r="H407" s="315"/>
      <c r="I407" s="315"/>
      <c r="J407" s="315"/>
      <c r="K407" s="315"/>
      <c r="L407" s="315"/>
    </row>
    <row r="408" spans="1:12" x14ac:dyDescent="0.3">
      <c r="A408" s="315"/>
      <c r="B408" s="315"/>
      <c r="C408" s="315"/>
      <c r="D408" s="315"/>
      <c r="E408" s="246"/>
      <c r="F408" s="315"/>
      <c r="G408" s="315"/>
      <c r="H408" s="315"/>
      <c r="I408" s="315"/>
      <c r="J408" s="315"/>
      <c r="K408" s="315"/>
      <c r="L408" s="315"/>
    </row>
    <row r="409" spans="1:12" x14ac:dyDescent="0.3">
      <c r="A409" s="315"/>
      <c r="B409" s="315"/>
      <c r="C409" s="315"/>
      <c r="D409" s="315"/>
      <c r="E409" s="246"/>
      <c r="F409" s="315"/>
      <c r="G409" s="315"/>
      <c r="H409" s="315"/>
      <c r="I409" s="315"/>
      <c r="J409" s="315"/>
      <c r="K409" s="315"/>
      <c r="L409" s="315"/>
    </row>
    <row r="410" spans="1:12" x14ac:dyDescent="0.3">
      <c r="A410" s="315"/>
      <c r="B410" s="315"/>
      <c r="C410" s="315"/>
      <c r="D410" s="315"/>
      <c r="E410" s="246"/>
      <c r="F410" s="315"/>
      <c r="G410" s="315"/>
      <c r="H410" s="315"/>
      <c r="I410" s="315"/>
      <c r="J410" s="315"/>
      <c r="K410" s="315"/>
      <c r="L410" s="315"/>
    </row>
    <row r="411" spans="1:12" x14ac:dyDescent="0.3">
      <c r="A411" s="315"/>
      <c r="B411" s="315"/>
      <c r="C411" s="315"/>
      <c r="D411" s="315"/>
      <c r="E411" s="246"/>
      <c r="F411" s="315"/>
      <c r="G411" s="315"/>
      <c r="H411" s="315"/>
      <c r="I411" s="315"/>
      <c r="J411" s="315"/>
      <c r="K411" s="315"/>
      <c r="L411" s="315"/>
    </row>
    <row r="412" spans="1:12" x14ac:dyDescent="0.3">
      <c r="A412" s="315"/>
      <c r="B412" s="315"/>
      <c r="C412" s="315"/>
      <c r="D412" s="315"/>
      <c r="E412" s="246"/>
      <c r="F412" s="315"/>
      <c r="G412" s="315"/>
      <c r="H412" s="315"/>
      <c r="I412" s="315"/>
      <c r="J412" s="315"/>
      <c r="K412" s="315"/>
      <c r="L412" s="315"/>
    </row>
    <row r="413" spans="1:12" x14ac:dyDescent="0.3">
      <c r="A413" s="315"/>
      <c r="B413" s="315"/>
      <c r="C413" s="315"/>
      <c r="D413" s="315"/>
      <c r="E413" s="246"/>
      <c r="F413" s="315"/>
      <c r="G413" s="315"/>
      <c r="H413" s="315"/>
      <c r="I413" s="315"/>
      <c r="J413" s="315"/>
      <c r="K413" s="315"/>
      <c r="L413" s="315"/>
    </row>
    <row r="414" spans="1:12" x14ac:dyDescent="0.3">
      <c r="A414" s="315"/>
      <c r="B414" s="315"/>
      <c r="C414" s="315"/>
      <c r="D414" s="315"/>
      <c r="E414" s="246"/>
      <c r="F414" s="315"/>
      <c r="G414" s="315"/>
      <c r="H414" s="315"/>
      <c r="I414" s="315"/>
      <c r="J414" s="315"/>
      <c r="K414" s="315"/>
      <c r="L414" s="315"/>
    </row>
    <row r="415" spans="1:12" x14ac:dyDescent="0.3">
      <c r="A415" s="315"/>
      <c r="B415" s="315"/>
      <c r="C415" s="315"/>
      <c r="D415" s="315"/>
      <c r="E415" s="246"/>
      <c r="F415" s="315"/>
      <c r="G415" s="315"/>
      <c r="H415" s="315"/>
      <c r="I415" s="315"/>
      <c r="J415" s="315"/>
      <c r="K415" s="315"/>
      <c r="L415" s="315"/>
    </row>
    <row r="416" spans="1:12" x14ac:dyDescent="0.3">
      <c r="A416" s="315"/>
      <c r="B416" s="315"/>
      <c r="C416" s="315"/>
      <c r="D416" s="315"/>
      <c r="E416" s="246"/>
      <c r="F416" s="315"/>
      <c r="G416" s="315"/>
      <c r="H416" s="315"/>
      <c r="I416" s="315"/>
      <c r="J416" s="315"/>
      <c r="K416" s="315"/>
      <c r="L416" s="315"/>
    </row>
    <row r="417" spans="1:12" x14ac:dyDescent="0.3">
      <c r="A417" s="315"/>
      <c r="B417" s="315"/>
      <c r="C417" s="315"/>
      <c r="D417" s="315"/>
      <c r="E417" s="246"/>
      <c r="F417" s="315"/>
      <c r="G417" s="315"/>
      <c r="H417" s="315"/>
      <c r="I417" s="315"/>
      <c r="J417" s="315"/>
      <c r="K417" s="315"/>
      <c r="L417" s="315"/>
    </row>
    <row r="418" spans="1:12" x14ac:dyDescent="0.3">
      <c r="A418" s="315"/>
      <c r="B418" s="315"/>
      <c r="C418" s="315"/>
      <c r="D418" s="315"/>
      <c r="E418" s="246"/>
      <c r="F418" s="315"/>
      <c r="G418" s="315"/>
      <c r="H418" s="315"/>
      <c r="I418" s="315"/>
      <c r="J418" s="315"/>
      <c r="K418" s="315"/>
      <c r="L418" s="315"/>
    </row>
    <row r="419" spans="1:12" x14ac:dyDescent="0.3">
      <c r="A419" s="315"/>
      <c r="B419" s="315"/>
      <c r="C419" s="315"/>
      <c r="D419" s="315"/>
      <c r="E419" s="246"/>
      <c r="F419" s="315"/>
      <c r="G419" s="315"/>
      <c r="H419" s="315"/>
      <c r="I419" s="315"/>
      <c r="J419" s="315"/>
      <c r="K419" s="315"/>
      <c r="L419" s="315"/>
    </row>
    <row r="420" spans="1:12" x14ac:dyDescent="0.3">
      <c r="A420" s="315"/>
      <c r="B420" s="315"/>
      <c r="C420" s="315"/>
      <c r="D420" s="315"/>
      <c r="E420" s="246"/>
      <c r="F420" s="315"/>
      <c r="G420" s="315"/>
      <c r="H420" s="315"/>
      <c r="I420" s="315"/>
      <c r="J420" s="315"/>
      <c r="K420" s="315"/>
      <c r="L420" s="315"/>
    </row>
    <row r="421" spans="1:12" x14ac:dyDescent="0.3">
      <c r="A421" s="315"/>
      <c r="B421" s="315"/>
      <c r="C421" s="315"/>
      <c r="D421" s="315"/>
      <c r="E421" s="246"/>
      <c r="F421" s="315"/>
      <c r="G421" s="315"/>
      <c r="H421" s="315"/>
      <c r="I421" s="315"/>
      <c r="J421" s="315"/>
      <c r="K421" s="315"/>
      <c r="L421" s="315"/>
    </row>
    <row r="422" spans="1:12" x14ac:dyDescent="0.3">
      <c r="A422" s="315"/>
      <c r="B422" s="315"/>
      <c r="C422" s="315"/>
      <c r="D422" s="315"/>
      <c r="E422" s="246"/>
      <c r="F422" s="315"/>
      <c r="G422" s="315"/>
      <c r="H422" s="315"/>
      <c r="I422" s="315"/>
      <c r="J422" s="315"/>
      <c r="K422" s="315"/>
      <c r="L422" s="315"/>
    </row>
    <row r="423" spans="1:12" x14ac:dyDescent="0.3">
      <c r="A423" s="315"/>
      <c r="B423" s="315"/>
      <c r="C423" s="315"/>
      <c r="D423" s="315"/>
      <c r="E423" s="246"/>
      <c r="F423" s="315"/>
      <c r="G423" s="315"/>
      <c r="H423" s="315"/>
      <c r="I423" s="315"/>
      <c r="J423" s="315"/>
      <c r="K423" s="315"/>
      <c r="L423" s="315"/>
    </row>
    <row r="424" spans="1:12" x14ac:dyDescent="0.3">
      <c r="A424" s="315"/>
      <c r="B424" s="315"/>
      <c r="C424" s="315"/>
      <c r="D424" s="315"/>
      <c r="E424" s="246"/>
      <c r="F424" s="315"/>
      <c r="G424" s="315"/>
      <c r="H424" s="315"/>
      <c r="I424" s="315"/>
      <c r="J424" s="315"/>
      <c r="K424" s="315"/>
      <c r="L424" s="315"/>
    </row>
    <row r="425" spans="1:12" x14ac:dyDescent="0.3">
      <c r="A425" s="315"/>
      <c r="B425" s="315"/>
      <c r="C425" s="315"/>
      <c r="D425" s="315"/>
      <c r="E425" s="246"/>
      <c r="F425" s="315"/>
      <c r="G425" s="315"/>
      <c r="H425" s="315"/>
      <c r="I425" s="315"/>
      <c r="J425" s="315"/>
      <c r="K425" s="315"/>
      <c r="L425" s="315"/>
    </row>
    <row r="426" spans="1:12" x14ac:dyDescent="0.3">
      <c r="A426" s="315"/>
      <c r="B426" s="315"/>
      <c r="C426" s="315"/>
      <c r="D426" s="315"/>
      <c r="E426" s="246"/>
      <c r="F426" s="315"/>
      <c r="G426" s="315"/>
      <c r="H426" s="315"/>
      <c r="I426" s="315"/>
      <c r="J426" s="315"/>
      <c r="K426" s="315"/>
      <c r="L426" s="315"/>
    </row>
    <row r="427" spans="1:12" x14ac:dyDescent="0.3">
      <c r="A427" s="315"/>
      <c r="B427" s="315"/>
      <c r="C427" s="315"/>
      <c r="D427" s="315"/>
      <c r="E427" s="246"/>
      <c r="F427" s="315"/>
      <c r="G427" s="315"/>
      <c r="H427" s="315"/>
      <c r="I427" s="315"/>
      <c r="J427" s="315"/>
      <c r="K427" s="315"/>
      <c r="L427" s="315"/>
    </row>
    <row r="428" spans="1:12" x14ac:dyDescent="0.3">
      <c r="A428" s="315"/>
      <c r="B428" s="315"/>
      <c r="C428" s="315"/>
      <c r="D428" s="315"/>
      <c r="E428" s="246"/>
      <c r="F428" s="315"/>
      <c r="G428" s="315"/>
      <c r="H428" s="315"/>
      <c r="I428" s="315"/>
      <c r="J428" s="315"/>
      <c r="K428" s="315"/>
      <c r="L428" s="315"/>
    </row>
    <row r="429" spans="1:12" x14ac:dyDescent="0.3">
      <c r="A429" s="315"/>
      <c r="B429" s="315"/>
      <c r="C429" s="315"/>
      <c r="D429" s="315"/>
      <c r="E429" s="246"/>
      <c r="F429" s="315"/>
      <c r="G429" s="315"/>
      <c r="H429" s="315"/>
      <c r="I429" s="315"/>
      <c r="J429" s="315"/>
      <c r="K429" s="315"/>
      <c r="L429" s="315"/>
    </row>
    <row r="430" spans="1:12" x14ac:dyDescent="0.3">
      <c r="A430" s="315"/>
      <c r="B430" s="315"/>
      <c r="C430" s="315"/>
      <c r="D430" s="315"/>
      <c r="E430" s="246"/>
      <c r="F430" s="315"/>
      <c r="G430" s="315"/>
      <c r="H430" s="315"/>
      <c r="I430" s="315"/>
      <c r="J430" s="315"/>
      <c r="K430" s="315"/>
      <c r="L430" s="315"/>
    </row>
    <row r="431" spans="1:12" x14ac:dyDescent="0.3">
      <c r="A431" s="315"/>
      <c r="B431" s="315"/>
      <c r="C431" s="315"/>
      <c r="D431" s="315"/>
      <c r="E431" s="246"/>
      <c r="F431" s="315"/>
      <c r="G431" s="315"/>
      <c r="H431" s="315"/>
      <c r="I431" s="315"/>
      <c r="J431" s="315"/>
      <c r="K431" s="315"/>
      <c r="L431" s="315"/>
    </row>
    <row r="432" spans="1:12" x14ac:dyDescent="0.3">
      <c r="A432" s="315"/>
      <c r="B432" s="315"/>
      <c r="C432" s="315"/>
      <c r="D432" s="315"/>
      <c r="E432" s="246"/>
      <c r="F432" s="315"/>
      <c r="G432" s="315"/>
      <c r="H432" s="315"/>
      <c r="I432" s="315"/>
      <c r="J432" s="315"/>
      <c r="K432" s="315"/>
      <c r="L432" s="315"/>
    </row>
    <row r="433" spans="1:12" x14ac:dyDescent="0.3">
      <c r="A433" s="315"/>
      <c r="B433" s="315"/>
      <c r="C433" s="315"/>
      <c r="D433" s="315"/>
      <c r="E433" s="246"/>
      <c r="F433" s="315"/>
      <c r="G433" s="315"/>
      <c r="H433" s="315"/>
      <c r="I433" s="315"/>
      <c r="J433" s="315"/>
      <c r="K433" s="315"/>
      <c r="L433" s="315"/>
    </row>
    <row r="434" spans="1:12" x14ac:dyDescent="0.3">
      <c r="A434" s="315"/>
      <c r="B434" s="315"/>
      <c r="C434" s="315"/>
      <c r="D434" s="315"/>
      <c r="E434" s="246"/>
      <c r="F434" s="315"/>
      <c r="G434" s="315"/>
      <c r="H434" s="315"/>
      <c r="I434" s="315"/>
      <c r="J434" s="315"/>
      <c r="K434" s="315"/>
      <c r="L434" s="315"/>
    </row>
    <row r="435" spans="1:12" x14ac:dyDescent="0.3">
      <c r="A435" s="315"/>
      <c r="B435" s="315"/>
      <c r="C435" s="315"/>
      <c r="D435" s="315"/>
      <c r="E435" s="246"/>
      <c r="F435" s="315"/>
      <c r="G435" s="315"/>
      <c r="H435" s="315"/>
      <c r="I435" s="315"/>
      <c r="J435" s="315"/>
      <c r="K435" s="315"/>
      <c r="L435" s="315"/>
    </row>
    <row r="436" spans="1:12" x14ac:dyDescent="0.3">
      <c r="A436" s="315"/>
      <c r="B436" s="315"/>
      <c r="C436" s="315"/>
      <c r="D436" s="315"/>
      <c r="E436" s="246"/>
      <c r="F436" s="315"/>
      <c r="G436" s="315"/>
      <c r="H436" s="315"/>
      <c r="I436" s="315"/>
      <c r="J436" s="315"/>
      <c r="K436" s="315"/>
      <c r="L436" s="315"/>
    </row>
    <row r="437" spans="1:12" x14ac:dyDescent="0.3">
      <c r="A437" s="315"/>
      <c r="B437" s="315"/>
      <c r="C437" s="315"/>
      <c r="D437" s="315"/>
      <c r="E437" s="246"/>
      <c r="F437" s="315"/>
      <c r="G437" s="315"/>
      <c r="H437" s="315"/>
      <c r="I437" s="315"/>
      <c r="J437" s="315"/>
      <c r="K437" s="315"/>
      <c r="L437" s="315"/>
    </row>
    <row r="438" spans="1:12" x14ac:dyDescent="0.3">
      <c r="A438" s="315"/>
      <c r="B438" s="315"/>
      <c r="C438" s="315"/>
      <c r="D438" s="315"/>
      <c r="E438" s="246"/>
      <c r="F438" s="315"/>
      <c r="G438" s="315"/>
      <c r="H438" s="315"/>
      <c r="I438" s="315"/>
      <c r="J438" s="315"/>
      <c r="K438" s="315"/>
      <c r="L438" s="315"/>
    </row>
    <row r="439" spans="1:12" x14ac:dyDescent="0.3">
      <c r="A439" s="315"/>
      <c r="B439" s="315"/>
      <c r="C439" s="315"/>
      <c r="D439" s="315"/>
      <c r="E439" s="246"/>
      <c r="F439" s="315"/>
      <c r="G439" s="315"/>
      <c r="H439" s="315"/>
      <c r="I439" s="315"/>
      <c r="J439" s="315"/>
      <c r="K439" s="315"/>
      <c r="L439" s="315"/>
    </row>
    <row r="440" spans="1:12" x14ac:dyDescent="0.3">
      <c r="A440" s="315"/>
      <c r="B440" s="315"/>
      <c r="C440" s="315"/>
      <c r="D440" s="315"/>
      <c r="E440" s="246"/>
      <c r="F440" s="315"/>
      <c r="G440" s="315"/>
      <c r="H440" s="315"/>
      <c r="I440" s="315"/>
      <c r="J440" s="315"/>
      <c r="K440" s="315"/>
      <c r="L440" s="315"/>
    </row>
    <row r="441" spans="1:12" x14ac:dyDescent="0.3">
      <c r="A441" s="315"/>
      <c r="B441" s="315"/>
      <c r="C441" s="315"/>
      <c r="D441" s="315"/>
      <c r="E441" s="246"/>
      <c r="F441" s="315"/>
      <c r="G441" s="315"/>
      <c r="H441" s="315"/>
      <c r="I441" s="315"/>
      <c r="J441" s="315"/>
      <c r="K441" s="315"/>
      <c r="L441" s="315"/>
    </row>
    <row r="442" spans="1:12" x14ac:dyDescent="0.3">
      <c r="A442" s="315"/>
      <c r="B442" s="315"/>
      <c r="C442" s="315"/>
      <c r="D442" s="315"/>
      <c r="E442" s="246"/>
      <c r="F442" s="315"/>
      <c r="G442" s="315"/>
      <c r="H442" s="315"/>
      <c r="I442" s="315"/>
      <c r="J442" s="315"/>
      <c r="K442" s="315"/>
      <c r="L442" s="315"/>
    </row>
    <row r="443" spans="1:12" x14ac:dyDescent="0.3">
      <c r="A443" s="315"/>
      <c r="B443" s="315"/>
      <c r="C443" s="315"/>
      <c r="D443" s="315"/>
      <c r="E443" s="246"/>
      <c r="F443" s="315"/>
      <c r="G443" s="315"/>
      <c r="H443" s="315"/>
      <c r="I443" s="315"/>
      <c r="J443" s="315"/>
      <c r="K443" s="315"/>
      <c r="L443" s="315"/>
    </row>
    <row r="444" spans="1:12" x14ac:dyDescent="0.3">
      <c r="A444" s="315"/>
      <c r="B444" s="315"/>
      <c r="C444" s="315"/>
      <c r="D444" s="315"/>
      <c r="E444" s="246"/>
      <c r="F444" s="315"/>
      <c r="G444" s="315"/>
      <c r="H444" s="315"/>
      <c r="I444" s="315"/>
      <c r="J444" s="315"/>
      <c r="K444" s="315"/>
      <c r="L444" s="315"/>
    </row>
    <row r="445" spans="1:12" x14ac:dyDescent="0.3">
      <c r="A445" s="315"/>
      <c r="B445" s="315"/>
      <c r="C445" s="315"/>
      <c r="D445" s="315"/>
      <c r="E445" s="246"/>
      <c r="F445" s="315"/>
      <c r="G445" s="315"/>
      <c r="H445" s="315"/>
      <c r="I445" s="315"/>
      <c r="J445" s="315"/>
      <c r="K445" s="315"/>
      <c r="L445" s="315"/>
    </row>
    <row r="446" spans="1:12" x14ac:dyDescent="0.3">
      <c r="A446" s="315"/>
      <c r="B446" s="315"/>
      <c r="C446" s="315"/>
      <c r="D446" s="315"/>
      <c r="E446" s="246"/>
      <c r="F446" s="315"/>
      <c r="G446" s="315"/>
      <c r="H446" s="315"/>
      <c r="I446" s="315"/>
      <c r="J446" s="315"/>
      <c r="K446" s="315"/>
      <c r="L446" s="315"/>
    </row>
    <row r="447" spans="1:12" x14ac:dyDescent="0.3">
      <c r="A447" s="315"/>
      <c r="B447" s="315"/>
      <c r="C447" s="315"/>
      <c r="D447" s="315"/>
      <c r="E447" s="246"/>
      <c r="F447" s="315"/>
      <c r="G447" s="315"/>
      <c r="H447" s="315"/>
      <c r="I447" s="315"/>
      <c r="J447" s="315"/>
      <c r="K447" s="315"/>
      <c r="L447" s="315"/>
    </row>
    <row r="448" spans="1:12" x14ac:dyDescent="0.3">
      <c r="A448" s="315"/>
      <c r="B448" s="315"/>
      <c r="C448" s="315"/>
      <c r="D448" s="315"/>
      <c r="E448" s="246"/>
      <c r="F448" s="315"/>
      <c r="G448" s="315"/>
      <c r="H448" s="315"/>
      <c r="I448" s="315"/>
      <c r="J448" s="315"/>
      <c r="K448" s="315"/>
      <c r="L448" s="315"/>
    </row>
    <row r="449" spans="1:12" x14ac:dyDescent="0.3">
      <c r="A449" s="315"/>
      <c r="B449" s="315"/>
      <c r="C449" s="315"/>
      <c r="D449" s="315"/>
      <c r="E449" s="246"/>
      <c r="F449" s="315"/>
      <c r="G449" s="315"/>
      <c r="H449" s="315"/>
      <c r="I449" s="315"/>
      <c r="J449" s="315"/>
      <c r="K449" s="315"/>
      <c r="L449" s="315"/>
    </row>
    <row r="450" spans="1:12" x14ac:dyDescent="0.3">
      <c r="A450" s="315"/>
      <c r="B450" s="315"/>
      <c r="C450" s="315"/>
      <c r="D450" s="315"/>
      <c r="E450" s="246"/>
      <c r="F450" s="315"/>
      <c r="G450" s="315"/>
      <c r="H450" s="315"/>
      <c r="I450" s="315"/>
      <c r="J450" s="315"/>
      <c r="K450" s="315"/>
      <c r="L450" s="315"/>
    </row>
    <row r="451" spans="1:12" x14ac:dyDescent="0.3">
      <c r="A451" s="315"/>
      <c r="B451" s="315"/>
      <c r="C451" s="315"/>
      <c r="D451" s="315"/>
      <c r="E451" s="246"/>
      <c r="F451" s="315"/>
      <c r="G451" s="315"/>
      <c r="H451" s="315"/>
      <c r="I451" s="315"/>
      <c r="J451" s="315"/>
      <c r="K451" s="315"/>
      <c r="L451" s="315"/>
    </row>
    <row r="452" spans="1:12" x14ac:dyDescent="0.3">
      <c r="A452" s="315"/>
      <c r="B452" s="315"/>
      <c r="C452" s="315"/>
      <c r="D452" s="315"/>
      <c r="E452" s="246"/>
      <c r="F452" s="315"/>
      <c r="G452" s="315"/>
      <c r="H452" s="315"/>
      <c r="I452" s="315"/>
      <c r="J452" s="315"/>
      <c r="K452" s="315"/>
      <c r="L452" s="315"/>
    </row>
    <row r="453" spans="1:12" x14ac:dyDescent="0.3">
      <c r="A453" s="315"/>
      <c r="B453" s="315"/>
      <c r="C453" s="315"/>
      <c r="D453" s="315"/>
      <c r="E453" s="246"/>
      <c r="F453" s="315"/>
      <c r="G453" s="315"/>
      <c r="H453" s="315"/>
      <c r="I453" s="315"/>
      <c r="J453" s="315"/>
      <c r="K453" s="315"/>
      <c r="L453" s="315"/>
    </row>
    <row r="454" spans="1:12" x14ac:dyDescent="0.3">
      <c r="A454" s="315"/>
      <c r="B454" s="315"/>
      <c r="C454" s="315"/>
      <c r="D454" s="315"/>
      <c r="E454" s="246"/>
      <c r="F454" s="315"/>
      <c r="G454" s="315"/>
      <c r="H454" s="315"/>
      <c r="I454" s="315"/>
      <c r="J454" s="315"/>
      <c r="K454" s="315"/>
      <c r="L454" s="315"/>
    </row>
    <row r="455" spans="1:12" x14ac:dyDescent="0.3">
      <c r="A455" s="315"/>
      <c r="B455" s="315"/>
      <c r="C455" s="315"/>
      <c r="D455" s="315"/>
      <c r="E455" s="246"/>
      <c r="F455" s="315"/>
      <c r="G455" s="315"/>
      <c r="H455" s="315"/>
      <c r="I455" s="315"/>
      <c r="J455" s="315"/>
      <c r="K455" s="315"/>
      <c r="L455" s="315"/>
    </row>
    <row r="456" spans="1:12" x14ac:dyDescent="0.3">
      <c r="A456" s="315"/>
      <c r="B456" s="315"/>
      <c r="C456" s="315"/>
      <c r="D456" s="315"/>
      <c r="E456" s="246"/>
      <c r="F456" s="315"/>
      <c r="G456" s="315"/>
      <c r="H456" s="315"/>
      <c r="I456" s="315"/>
      <c r="J456" s="315"/>
      <c r="K456" s="315"/>
      <c r="L456" s="315"/>
    </row>
    <row r="457" spans="1:12" x14ac:dyDescent="0.3">
      <c r="A457" s="315"/>
      <c r="B457" s="315"/>
      <c r="C457" s="315"/>
      <c r="D457" s="315"/>
      <c r="E457" s="246"/>
      <c r="F457" s="315"/>
      <c r="G457" s="315"/>
      <c r="H457" s="315"/>
      <c r="I457" s="315"/>
      <c r="J457" s="315"/>
      <c r="K457" s="315"/>
      <c r="L457" s="315"/>
    </row>
    <row r="458" spans="1:12" x14ac:dyDescent="0.3">
      <c r="A458" s="315"/>
      <c r="B458" s="315"/>
      <c r="C458" s="315"/>
      <c r="D458" s="315"/>
      <c r="E458" s="246"/>
      <c r="F458" s="315"/>
      <c r="G458" s="315"/>
      <c r="H458" s="315"/>
      <c r="I458" s="315"/>
      <c r="J458" s="315"/>
      <c r="K458" s="315"/>
      <c r="L458" s="315"/>
    </row>
    <row r="459" spans="1:12" x14ac:dyDescent="0.3">
      <c r="A459" s="315"/>
      <c r="B459" s="315"/>
      <c r="C459" s="315"/>
      <c r="D459" s="315"/>
      <c r="E459" s="246"/>
      <c r="F459" s="315"/>
      <c r="G459" s="315"/>
      <c r="H459" s="315"/>
      <c r="I459" s="315"/>
      <c r="J459" s="315"/>
      <c r="K459" s="315"/>
      <c r="L459" s="315"/>
    </row>
    <row r="460" spans="1:12" x14ac:dyDescent="0.3">
      <c r="A460" s="315"/>
      <c r="B460" s="315"/>
      <c r="C460" s="315"/>
      <c r="D460" s="315"/>
      <c r="E460" s="246"/>
      <c r="F460" s="315"/>
      <c r="G460" s="315"/>
      <c r="H460" s="315"/>
      <c r="I460" s="315"/>
      <c r="J460" s="315"/>
      <c r="K460" s="315"/>
      <c r="L460" s="315"/>
    </row>
    <row r="461" spans="1:12" x14ac:dyDescent="0.3">
      <c r="A461" s="315"/>
      <c r="B461" s="315"/>
      <c r="C461" s="315"/>
      <c r="D461" s="315"/>
      <c r="E461" s="246"/>
      <c r="F461" s="315"/>
      <c r="G461" s="315"/>
      <c r="H461" s="315"/>
      <c r="I461" s="315"/>
      <c r="J461" s="315"/>
      <c r="K461" s="315"/>
      <c r="L461" s="315"/>
    </row>
    <row r="462" spans="1:12" x14ac:dyDescent="0.3">
      <c r="A462" s="315"/>
      <c r="B462" s="315"/>
      <c r="C462" s="315"/>
      <c r="D462" s="315"/>
      <c r="E462" s="246"/>
      <c r="F462" s="315"/>
      <c r="G462" s="315"/>
      <c r="H462" s="315"/>
      <c r="I462" s="315"/>
      <c r="J462" s="315"/>
      <c r="K462" s="315"/>
      <c r="L462" s="315"/>
    </row>
    <row r="463" spans="1:12" x14ac:dyDescent="0.3">
      <c r="A463" s="315"/>
      <c r="B463" s="315"/>
      <c r="C463" s="315"/>
      <c r="D463" s="315"/>
      <c r="E463" s="246"/>
      <c r="F463" s="315"/>
      <c r="G463" s="315"/>
      <c r="H463" s="315"/>
      <c r="I463" s="315"/>
      <c r="J463" s="315"/>
      <c r="K463" s="315"/>
      <c r="L463" s="315"/>
    </row>
    <row r="464" spans="1:12" x14ac:dyDescent="0.3">
      <c r="A464" s="315"/>
      <c r="B464" s="315"/>
      <c r="C464" s="315"/>
      <c r="D464" s="315"/>
      <c r="E464" s="246"/>
      <c r="F464" s="315"/>
      <c r="G464" s="315"/>
      <c r="H464" s="315"/>
      <c r="I464" s="315"/>
      <c r="J464" s="315"/>
      <c r="K464" s="315"/>
      <c r="L464" s="315"/>
    </row>
    <row r="465" spans="1:12" x14ac:dyDescent="0.3">
      <c r="A465" s="315"/>
      <c r="B465" s="315"/>
      <c r="C465" s="315"/>
      <c r="D465" s="315"/>
      <c r="E465" s="246"/>
      <c r="F465" s="315"/>
      <c r="G465" s="315"/>
      <c r="H465" s="315"/>
      <c r="I465" s="315"/>
      <c r="J465" s="315"/>
      <c r="K465" s="315"/>
      <c r="L465" s="315"/>
    </row>
    <row r="466" spans="1:12" x14ac:dyDescent="0.3">
      <c r="A466" s="315"/>
      <c r="B466" s="315"/>
      <c r="C466" s="315"/>
      <c r="D466" s="315"/>
      <c r="E466" s="246"/>
      <c r="F466" s="315"/>
      <c r="G466" s="315"/>
      <c r="H466" s="315"/>
      <c r="I466" s="315"/>
      <c r="J466" s="315"/>
      <c r="K466" s="315"/>
      <c r="L466" s="315"/>
    </row>
    <row r="467" spans="1:12" x14ac:dyDescent="0.3">
      <c r="A467" s="315"/>
      <c r="B467" s="315"/>
      <c r="C467" s="315"/>
      <c r="D467" s="315"/>
      <c r="E467" s="246"/>
      <c r="F467" s="315"/>
      <c r="G467" s="315"/>
      <c r="H467" s="315"/>
      <c r="I467" s="315"/>
      <c r="J467" s="315"/>
      <c r="K467" s="315"/>
      <c r="L467" s="315"/>
    </row>
    <row r="468" spans="1:12" x14ac:dyDescent="0.3">
      <c r="A468" s="315"/>
      <c r="B468" s="315"/>
      <c r="C468" s="315"/>
      <c r="D468" s="315"/>
      <c r="E468" s="246"/>
      <c r="F468" s="315"/>
      <c r="G468" s="315"/>
      <c r="H468" s="315"/>
      <c r="I468" s="315"/>
      <c r="J468" s="315"/>
      <c r="K468" s="315"/>
      <c r="L468" s="315"/>
    </row>
    <row r="469" spans="1:12" x14ac:dyDescent="0.3">
      <c r="A469" s="315"/>
      <c r="B469" s="315"/>
      <c r="C469" s="315"/>
      <c r="D469" s="315"/>
      <c r="E469" s="246"/>
      <c r="F469" s="315"/>
      <c r="G469" s="315"/>
      <c r="H469" s="315"/>
      <c r="I469" s="315"/>
      <c r="J469" s="315"/>
      <c r="K469" s="315"/>
      <c r="L469" s="315"/>
    </row>
    <row r="470" spans="1:12" x14ac:dyDescent="0.3">
      <c r="A470" s="315"/>
      <c r="B470" s="315"/>
      <c r="C470" s="315"/>
      <c r="D470" s="315"/>
      <c r="E470" s="246"/>
      <c r="F470" s="315"/>
      <c r="G470" s="315"/>
      <c r="H470" s="315"/>
      <c r="I470" s="315"/>
      <c r="J470" s="315"/>
      <c r="K470" s="315"/>
      <c r="L470" s="315"/>
    </row>
    <row r="471" spans="1:12" x14ac:dyDescent="0.3">
      <c r="A471" s="315"/>
      <c r="B471" s="315"/>
      <c r="C471" s="315"/>
      <c r="D471" s="315"/>
      <c r="E471" s="246"/>
      <c r="F471" s="315"/>
      <c r="G471" s="315"/>
      <c r="H471" s="315"/>
      <c r="I471" s="315"/>
      <c r="J471" s="315"/>
      <c r="K471" s="315"/>
      <c r="L471" s="315"/>
    </row>
    <row r="472" spans="1:12" x14ac:dyDescent="0.3">
      <c r="A472" s="315"/>
      <c r="B472" s="315"/>
      <c r="C472" s="315"/>
      <c r="D472" s="315"/>
      <c r="E472" s="246"/>
      <c r="F472" s="315"/>
      <c r="G472" s="315"/>
      <c r="H472" s="315"/>
      <c r="I472" s="315"/>
      <c r="J472" s="315"/>
      <c r="K472" s="315"/>
      <c r="L472" s="315"/>
    </row>
    <row r="473" spans="1:12" x14ac:dyDescent="0.3">
      <c r="A473" s="315"/>
      <c r="B473" s="315"/>
      <c r="C473" s="315"/>
      <c r="D473" s="315"/>
      <c r="E473" s="246"/>
      <c r="F473" s="315"/>
      <c r="G473" s="315"/>
      <c r="H473" s="315"/>
      <c r="I473" s="315"/>
      <c r="J473" s="315"/>
      <c r="K473" s="315"/>
      <c r="L473" s="315"/>
    </row>
    <row r="474" spans="1:12" x14ac:dyDescent="0.3">
      <c r="A474" s="315"/>
      <c r="B474" s="315"/>
      <c r="C474" s="315"/>
      <c r="D474" s="315"/>
      <c r="E474" s="246"/>
      <c r="F474" s="315"/>
      <c r="G474" s="315"/>
      <c r="H474" s="315"/>
      <c r="I474" s="315"/>
      <c r="J474" s="315"/>
      <c r="K474" s="315"/>
      <c r="L474" s="315"/>
    </row>
    <row r="475" spans="1:12" x14ac:dyDescent="0.3">
      <c r="A475" s="315"/>
      <c r="B475" s="315"/>
      <c r="C475" s="315"/>
      <c r="D475" s="315"/>
      <c r="E475" s="246"/>
      <c r="F475" s="315"/>
      <c r="G475" s="315"/>
      <c r="H475" s="315"/>
      <c r="I475" s="315"/>
      <c r="J475" s="315"/>
      <c r="K475" s="315"/>
      <c r="L475" s="315"/>
    </row>
    <row r="476" spans="1:12" x14ac:dyDescent="0.3">
      <c r="A476" s="315"/>
      <c r="B476" s="315"/>
      <c r="C476" s="315"/>
      <c r="D476" s="315"/>
      <c r="E476" s="246"/>
      <c r="F476" s="315"/>
      <c r="G476" s="315"/>
      <c r="H476" s="315"/>
      <c r="I476" s="315"/>
      <c r="J476" s="315"/>
      <c r="K476" s="315"/>
      <c r="L476" s="315"/>
    </row>
    <row r="477" spans="1:12" x14ac:dyDescent="0.3">
      <c r="A477" s="315"/>
      <c r="B477" s="315"/>
      <c r="C477" s="315"/>
      <c r="D477" s="315"/>
      <c r="E477" s="246"/>
      <c r="F477" s="315"/>
      <c r="G477" s="315"/>
      <c r="H477" s="315"/>
      <c r="I477" s="315"/>
      <c r="J477" s="315"/>
      <c r="K477" s="315"/>
      <c r="L477" s="315"/>
    </row>
    <row r="478" spans="1:12" x14ac:dyDescent="0.3">
      <c r="A478" s="315"/>
      <c r="B478" s="315"/>
      <c r="C478" s="315"/>
      <c r="D478" s="315"/>
      <c r="E478" s="246"/>
      <c r="F478" s="315"/>
      <c r="G478" s="315"/>
      <c r="H478" s="315"/>
      <c r="I478" s="315"/>
      <c r="J478" s="315"/>
      <c r="K478" s="315"/>
      <c r="L478" s="315"/>
    </row>
    <row r="479" spans="1:12" x14ac:dyDescent="0.3">
      <c r="A479" s="315"/>
      <c r="B479" s="315"/>
      <c r="C479" s="315"/>
      <c r="D479" s="315"/>
      <c r="E479" s="246"/>
      <c r="F479" s="315"/>
      <c r="G479" s="315"/>
      <c r="H479" s="315"/>
      <c r="I479" s="315"/>
      <c r="J479" s="315"/>
      <c r="K479" s="315"/>
      <c r="L479" s="315"/>
    </row>
    <row r="480" spans="1:12" x14ac:dyDescent="0.3">
      <c r="A480" s="315"/>
      <c r="B480" s="315"/>
      <c r="C480" s="315"/>
      <c r="D480" s="315"/>
      <c r="E480" s="246"/>
      <c r="F480" s="315"/>
      <c r="G480" s="315"/>
      <c r="H480" s="315"/>
      <c r="I480" s="315"/>
      <c r="J480" s="315"/>
      <c r="K480" s="315"/>
      <c r="L480" s="315"/>
    </row>
    <row r="481" spans="1:12" x14ac:dyDescent="0.3">
      <c r="A481" s="315"/>
      <c r="B481" s="315"/>
      <c r="C481" s="315"/>
      <c r="D481" s="315"/>
      <c r="E481" s="246"/>
      <c r="F481" s="315"/>
      <c r="G481" s="315"/>
      <c r="H481" s="315"/>
      <c r="I481" s="315"/>
      <c r="J481" s="315"/>
      <c r="K481" s="315"/>
      <c r="L481" s="315"/>
    </row>
    <row r="482" spans="1:12" x14ac:dyDescent="0.3">
      <c r="A482" s="315"/>
      <c r="B482" s="315"/>
      <c r="C482" s="315"/>
      <c r="D482" s="315"/>
      <c r="E482" s="246"/>
      <c r="F482" s="315"/>
      <c r="G482" s="315"/>
      <c r="H482" s="315"/>
      <c r="I482" s="315"/>
      <c r="J482" s="315"/>
      <c r="K482" s="315"/>
      <c r="L482" s="315"/>
    </row>
    <row r="483" spans="1:12" x14ac:dyDescent="0.3">
      <c r="A483" s="315"/>
      <c r="B483" s="315"/>
      <c r="C483" s="315"/>
      <c r="D483" s="315"/>
      <c r="E483" s="246"/>
      <c r="F483" s="315"/>
      <c r="G483" s="315"/>
      <c r="H483" s="315"/>
      <c r="I483" s="315"/>
      <c r="J483" s="315"/>
      <c r="K483" s="315"/>
      <c r="L483" s="315"/>
    </row>
    <row r="484" spans="1:12" x14ac:dyDescent="0.3">
      <c r="A484" s="315"/>
      <c r="B484" s="315"/>
      <c r="C484" s="315"/>
      <c r="D484" s="315"/>
      <c r="E484" s="246"/>
      <c r="F484" s="315"/>
      <c r="G484" s="315"/>
      <c r="H484" s="315"/>
      <c r="I484" s="315"/>
      <c r="J484" s="315"/>
      <c r="K484" s="315"/>
      <c r="L484" s="315"/>
    </row>
    <row r="485" spans="1:12" x14ac:dyDescent="0.3">
      <c r="A485" s="315"/>
      <c r="B485" s="315"/>
      <c r="C485" s="315"/>
      <c r="D485" s="315"/>
      <c r="E485" s="246"/>
      <c r="F485" s="315"/>
      <c r="G485" s="315"/>
      <c r="H485" s="315"/>
      <c r="I485" s="315"/>
      <c r="J485" s="315"/>
      <c r="K485" s="315"/>
      <c r="L485" s="315"/>
    </row>
    <row r="486" spans="1:12" x14ac:dyDescent="0.3">
      <c r="A486" s="315"/>
      <c r="B486" s="315"/>
      <c r="C486" s="315"/>
      <c r="D486" s="315"/>
      <c r="E486" s="246"/>
      <c r="F486" s="315"/>
      <c r="G486" s="315"/>
      <c r="H486" s="315"/>
      <c r="I486" s="315"/>
      <c r="J486" s="315"/>
      <c r="K486" s="315"/>
      <c r="L486" s="315"/>
    </row>
    <row r="487" spans="1:12" x14ac:dyDescent="0.3">
      <c r="A487" s="315"/>
      <c r="B487" s="315"/>
      <c r="C487" s="315"/>
      <c r="D487" s="315"/>
      <c r="E487" s="246"/>
      <c r="F487" s="315"/>
      <c r="G487" s="315"/>
      <c r="H487" s="315"/>
      <c r="I487" s="315"/>
      <c r="J487" s="315"/>
      <c r="K487" s="315"/>
      <c r="L487" s="315"/>
    </row>
    <row r="488" spans="1:12" x14ac:dyDescent="0.3">
      <c r="A488" s="315"/>
      <c r="B488" s="315"/>
      <c r="C488" s="315"/>
      <c r="D488" s="315"/>
      <c r="E488" s="246"/>
      <c r="F488" s="315"/>
      <c r="G488" s="315"/>
      <c r="H488" s="315"/>
      <c r="I488" s="315"/>
      <c r="J488" s="315"/>
      <c r="K488" s="315"/>
      <c r="L488" s="315"/>
    </row>
    <row r="489" spans="1:12" x14ac:dyDescent="0.3">
      <c r="A489" s="315"/>
      <c r="B489" s="315"/>
      <c r="C489" s="315"/>
      <c r="D489" s="315"/>
      <c r="E489" s="246"/>
      <c r="F489" s="315"/>
      <c r="G489" s="315"/>
      <c r="H489" s="315"/>
      <c r="I489" s="315"/>
      <c r="J489" s="315"/>
      <c r="K489" s="315"/>
      <c r="L489" s="315"/>
    </row>
    <row r="490" spans="1:12" x14ac:dyDescent="0.3">
      <c r="A490" s="315"/>
      <c r="B490" s="315"/>
      <c r="C490" s="315"/>
      <c r="D490" s="315"/>
      <c r="E490" s="246"/>
      <c r="F490" s="315"/>
      <c r="G490" s="315"/>
      <c r="H490" s="315"/>
      <c r="I490" s="315"/>
      <c r="J490" s="315"/>
      <c r="K490" s="315"/>
      <c r="L490" s="315"/>
    </row>
    <row r="491" spans="1:12" x14ac:dyDescent="0.3">
      <c r="A491" s="315"/>
      <c r="B491" s="315"/>
      <c r="C491" s="315"/>
      <c r="D491" s="315"/>
      <c r="E491" s="246"/>
      <c r="F491" s="315"/>
      <c r="G491" s="315"/>
      <c r="H491" s="315"/>
      <c r="I491" s="315"/>
      <c r="J491" s="315"/>
      <c r="K491" s="315"/>
      <c r="L491" s="315"/>
    </row>
    <row r="492" spans="1:12" x14ac:dyDescent="0.3">
      <c r="A492" s="315"/>
      <c r="B492" s="315"/>
      <c r="C492" s="315"/>
      <c r="D492" s="315"/>
      <c r="E492" s="246"/>
      <c r="F492" s="315"/>
      <c r="G492" s="315"/>
      <c r="H492" s="315"/>
      <c r="I492" s="315"/>
      <c r="J492" s="315"/>
      <c r="K492" s="315"/>
      <c r="L492" s="315"/>
    </row>
    <row r="493" spans="1:12" x14ac:dyDescent="0.3">
      <c r="A493" s="315"/>
      <c r="B493" s="315"/>
      <c r="C493" s="315"/>
      <c r="D493" s="315"/>
      <c r="E493" s="246"/>
      <c r="F493" s="315"/>
      <c r="G493" s="315"/>
      <c r="H493" s="315"/>
      <c r="I493" s="315"/>
      <c r="J493" s="315"/>
      <c r="K493" s="315"/>
      <c r="L493" s="315"/>
    </row>
    <row r="494" spans="1:12" x14ac:dyDescent="0.3">
      <c r="A494" s="315"/>
      <c r="B494" s="315"/>
      <c r="C494" s="315"/>
      <c r="D494" s="315"/>
      <c r="E494" s="246"/>
      <c r="F494" s="315"/>
      <c r="G494" s="315"/>
      <c r="H494" s="315"/>
      <c r="I494" s="315"/>
      <c r="J494" s="315"/>
      <c r="K494" s="315"/>
      <c r="L494" s="315"/>
    </row>
    <row r="495" spans="1:12" x14ac:dyDescent="0.3">
      <c r="A495" s="315"/>
      <c r="B495" s="315"/>
      <c r="C495" s="315"/>
      <c r="D495" s="315"/>
      <c r="E495" s="246"/>
      <c r="F495" s="315"/>
      <c r="G495" s="315"/>
      <c r="H495" s="315"/>
      <c r="I495" s="315"/>
      <c r="J495" s="315"/>
      <c r="K495" s="315"/>
      <c r="L495" s="315"/>
    </row>
    <row r="496" spans="1:12" x14ac:dyDescent="0.3">
      <c r="A496" s="315"/>
      <c r="B496" s="315"/>
      <c r="C496" s="315"/>
      <c r="D496" s="315"/>
      <c r="E496" s="246"/>
      <c r="F496" s="315"/>
      <c r="G496" s="315"/>
      <c r="H496" s="315"/>
      <c r="I496" s="315"/>
      <c r="J496" s="315"/>
      <c r="K496" s="315"/>
      <c r="L496" s="315"/>
    </row>
    <row r="497" spans="1:12" x14ac:dyDescent="0.3">
      <c r="A497" s="315"/>
      <c r="B497" s="315"/>
      <c r="C497" s="315"/>
      <c r="D497" s="315"/>
      <c r="E497" s="246"/>
      <c r="F497" s="315"/>
      <c r="G497" s="315"/>
      <c r="H497" s="315"/>
      <c r="I497" s="315"/>
      <c r="J497" s="315"/>
      <c r="K497" s="315"/>
      <c r="L497" s="315"/>
    </row>
    <row r="498" spans="1:12" x14ac:dyDescent="0.3">
      <c r="A498" s="315"/>
      <c r="B498" s="315"/>
      <c r="C498" s="315"/>
      <c r="D498" s="315"/>
      <c r="E498" s="246"/>
      <c r="F498" s="315"/>
      <c r="G498" s="315"/>
      <c r="H498" s="315"/>
      <c r="I498" s="315"/>
      <c r="J498" s="315"/>
      <c r="K498" s="315"/>
      <c r="L498" s="315"/>
    </row>
    <row r="499" spans="1:12" x14ac:dyDescent="0.3">
      <c r="A499" s="315"/>
      <c r="B499" s="315"/>
      <c r="C499" s="315"/>
      <c r="D499" s="315"/>
      <c r="E499" s="246"/>
      <c r="F499" s="315"/>
      <c r="G499" s="315"/>
      <c r="H499" s="315"/>
      <c r="I499" s="315"/>
      <c r="J499" s="315"/>
      <c r="K499" s="315"/>
      <c r="L499" s="315"/>
    </row>
    <row r="500" spans="1:12" x14ac:dyDescent="0.3">
      <c r="A500" s="315"/>
      <c r="B500" s="315"/>
      <c r="C500" s="315"/>
      <c r="D500" s="315"/>
      <c r="E500" s="246"/>
      <c r="F500" s="315"/>
      <c r="G500" s="315"/>
      <c r="H500" s="315"/>
      <c r="I500" s="315"/>
      <c r="J500" s="315"/>
      <c r="K500" s="315"/>
      <c r="L500" s="315"/>
    </row>
    <row r="501" spans="1:12" x14ac:dyDescent="0.3">
      <c r="A501" s="315"/>
      <c r="B501" s="315"/>
      <c r="C501" s="315"/>
      <c r="D501" s="315"/>
      <c r="E501" s="246"/>
      <c r="F501" s="315"/>
      <c r="G501" s="315"/>
      <c r="H501" s="315"/>
      <c r="I501" s="315"/>
      <c r="J501" s="315"/>
      <c r="K501" s="315"/>
      <c r="L501" s="315"/>
    </row>
    <row r="502" spans="1:12" x14ac:dyDescent="0.3">
      <c r="A502" s="315"/>
      <c r="B502" s="315"/>
      <c r="C502" s="315"/>
      <c r="D502" s="315"/>
      <c r="E502" s="246"/>
      <c r="F502" s="315"/>
      <c r="G502" s="315"/>
      <c r="H502" s="315"/>
      <c r="I502" s="315"/>
      <c r="J502" s="315"/>
      <c r="K502" s="315"/>
      <c r="L502" s="315"/>
    </row>
    <row r="503" spans="1:12" x14ac:dyDescent="0.3">
      <c r="A503" s="315"/>
      <c r="B503" s="315"/>
      <c r="C503" s="315"/>
      <c r="D503" s="315"/>
      <c r="E503" s="246"/>
      <c r="F503" s="315"/>
      <c r="G503" s="315"/>
      <c r="H503" s="315"/>
      <c r="I503" s="315"/>
      <c r="J503" s="315"/>
      <c r="K503" s="315"/>
      <c r="L503" s="315"/>
    </row>
    <row r="504" spans="1:12" x14ac:dyDescent="0.3">
      <c r="A504" s="315"/>
      <c r="B504" s="315"/>
      <c r="C504" s="315"/>
      <c r="D504" s="315"/>
      <c r="E504" s="246"/>
      <c r="F504" s="315"/>
      <c r="G504" s="315"/>
      <c r="H504" s="315"/>
      <c r="I504" s="315"/>
      <c r="J504" s="315"/>
      <c r="K504" s="315"/>
      <c r="L504" s="315"/>
    </row>
    <row r="505" spans="1:12" x14ac:dyDescent="0.3">
      <c r="A505" s="315"/>
      <c r="B505" s="315"/>
      <c r="C505" s="315"/>
      <c r="D505" s="315"/>
      <c r="E505" s="246"/>
      <c r="F505" s="315"/>
      <c r="G505" s="315"/>
      <c r="H505" s="315"/>
      <c r="I505" s="315"/>
      <c r="J505" s="315"/>
      <c r="K505" s="315"/>
      <c r="L505" s="315"/>
    </row>
    <row r="506" spans="1:12" x14ac:dyDescent="0.3">
      <c r="A506" s="315"/>
      <c r="B506" s="315"/>
      <c r="C506" s="315"/>
      <c r="D506" s="315"/>
      <c r="E506" s="246"/>
      <c r="F506" s="315"/>
      <c r="G506" s="315"/>
      <c r="H506" s="315"/>
      <c r="I506" s="315"/>
      <c r="J506" s="315"/>
      <c r="K506" s="315"/>
      <c r="L506" s="315"/>
    </row>
    <row r="507" spans="1:12" x14ac:dyDescent="0.3">
      <c r="A507" s="315"/>
      <c r="B507" s="315"/>
      <c r="C507" s="315"/>
      <c r="D507" s="315"/>
      <c r="E507" s="246"/>
      <c r="F507" s="315"/>
      <c r="G507" s="315"/>
      <c r="H507" s="315"/>
      <c r="I507" s="315"/>
      <c r="J507" s="315"/>
      <c r="K507" s="315"/>
      <c r="L507" s="315"/>
    </row>
    <row r="508" spans="1:12" x14ac:dyDescent="0.3">
      <c r="A508" s="315"/>
      <c r="B508" s="315"/>
      <c r="C508" s="315"/>
      <c r="D508" s="315"/>
      <c r="E508" s="246"/>
      <c r="F508" s="315"/>
      <c r="G508" s="315"/>
      <c r="H508" s="315"/>
      <c r="I508" s="315"/>
      <c r="J508" s="315"/>
      <c r="K508" s="315"/>
      <c r="L508" s="315"/>
    </row>
    <row r="509" spans="1:12" x14ac:dyDescent="0.3">
      <c r="A509" s="315"/>
      <c r="B509" s="315"/>
      <c r="C509" s="315"/>
      <c r="D509" s="315"/>
      <c r="E509" s="246"/>
      <c r="F509" s="315"/>
      <c r="G509" s="315"/>
      <c r="H509" s="315"/>
      <c r="I509" s="315"/>
      <c r="J509" s="315"/>
      <c r="K509" s="315"/>
      <c r="L509" s="315"/>
    </row>
    <row r="510" spans="1:12" x14ac:dyDescent="0.3">
      <c r="A510" s="315"/>
      <c r="B510" s="315"/>
      <c r="C510" s="315"/>
      <c r="D510" s="315"/>
      <c r="E510" s="246"/>
      <c r="F510" s="315"/>
      <c r="G510" s="315"/>
      <c r="H510" s="315"/>
      <c r="I510" s="315"/>
      <c r="J510" s="315"/>
      <c r="K510" s="315"/>
      <c r="L510" s="315"/>
    </row>
    <row r="511" spans="1:12" x14ac:dyDescent="0.3">
      <c r="A511" s="315"/>
      <c r="B511" s="315"/>
      <c r="C511" s="315"/>
      <c r="D511" s="315"/>
      <c r="E511" s="246"/>
      <c r="F511" s="315"/>
      <c r="G511" s="315"/>
      <c r="H511" s="315"/>
      <c r="I511" s="315"/>
      <c r="J511" s="315"/>
      <c r="K511" s="315"/>
      <c r="L511" s="315"/>
    </row>
    <row r="512" spans="1:12" x14ac:dyDescent="0.3">
      <c r="A512" s="315"/>
      <c r="B512" s="315"/>
      <c r="C512" s="315"/>
      <c r="D512" s="315"/>
      <c r="E512" s="246"/>
      <c r="F512" s="315"/>
      <c r="G512" s="315"/>
      <c r="H512" s="315"/>
      <c r="I512" s="315"/>
      <c r="J512" s="315"/>
      <c r="K512" s="315"/>
      <c r="L512" s="315"/>
    </row>
    <row r="513" spans="1:12" x14ac:dyDescent="0.3">
      <c r="A513" s="315"/>
      <c r="B513" s="315"/>
      <c r="C513" s="315"/>
      <c r="D513" s="315"/>
      <c r="E513" s="246"/>
      <c r="F513" s="315"/>
      <c r="G513" s="315"/>
      <c r="H513" s="315"/>
      <c r="I513" s="315"/>
      <c r="J513" s="315"/>
      <c r="K513" s="315"/>
      <c r="L513" s="315"/>
    </row>
    <row r="514" spans="1:12" x14ac:dyDescent="0.3">
      <c r="A514" s="315"/>
      <c r="B514" s="315"/>
      <c r="C514" s="315"/>
      <c r="D514" s="315"/>
      <c r="E514" s="246"/>
      <c r="F514" s="315"/>
      <c r="G514" s="315"/>
      <c r="H514" s="315"/>
      <c r="I514" s="315"/>
      <c r="J514" s="315"/>
      <c r="K514" s="315"/>
      <c r="L514" s="315"/>
    </row>
    <row r="515" spans="1:12" x14ac:dyDescent="0.3">
      <c r="A515" s="315"/>
      <c r="B515" s="315"/>
      <c r="C515" s="315"/>
      <c r="D515" s="315"/>
      <c r="E515" s="246"/>
      <c r="F515" s="315"/>
      <c r="G515" s="315"/>
      <c r="H515" s="315"/>
      <c r="I515" s="315"/>
      <c r="J515" s="315"/>
      <c r="K515" s="315"/>
      <c r="L515" s="315"/>
    </row>
    <row r="516" spans="1:12" x14ac:dyDescent="0.3">
      <c r="A516" s="315"/>
      <c r="B516" s="315"/>
      <c r="C516" s="315"/>
      <c r="D516" s="315"/>
      <c r="E516" s="246"/>
      <c r="F516" s="315"/>
      <c r="G516" s="315"/>
      <c r="H516" s="315"/>
      <c r="I516" s="315"/>
      <c r="J516" s="315"/>
      <c r="K516" s="315"/>
      <c r="L516" s="315"/>
    </row>
    <row r="517" spans="1:12" x14ac:dyDescent="0.3">
      <c r="A517" s="315"/>
      <c r="B517" s="315"/>
      <c r="C517" s="315"/>
      <c r="D517" s="315"/>
      <c r="E517" s="246"/>
      <c r="F517" s="315"/>
      <c r="G517" s="315"/>
      <c r="H517" s="315"/>
      <c r="I517" s="315"/>
      <c r="J517" s="315"/>
      <c r="K517" s="315"/>
      <c r="L517" s="315"/>
    </row>
    <row r="518" spans="1:12" x14ac:dyDescent="0.3">
      <c r="A518" s="315"/>
      <c r="B518" s="315"/>
      <c r="C518" s="315"/>
      <c r="D518" s="315"/>
      <c r="E518" s="246"/>
      <c r="F518" s="315"/>
      <c r="G518" s="315"/>
      <c r="H518" s="315"/>
      <c r="I518" s="315"/>
      <c r="J518" s="315"/>
      <c r="K518" s="315"/>
      <c r="L518" s="315"/>
    </row>
    <row r="519" spans="1:12" x14ac:dyDescent="0.3">
      <c r="A519" s="315"/>
      <c r="B519" s="315"/>
      <c r="C519" s="315"/>
      <c r="D519" s="315"/>
      <c r="E519" s="246"/>
      <c r="F519" s="315"/>
      <c r="G519" s="315"/>
      <c r="H519" s="315"/>
      <c r="I519" s="315"/>
      <c r="J519" s="315"/>
      <c r="K519" s="315"/>
      <c r="L519" s="315"/>
    </row>
    <row r="520" spans="1:12" x14ac:dyDescent="0.3">
      <c r="A520" s="315"/>
      <c r="B520" s="315"/>
      <c r="C520" s="315"/>
      <c r="D520" s="315"/>
      <c r="E520" s="246"/>
      <c r="F520" s="315"/>
      <c r="G520" s="315"/>
      <c r="H520" s="315"/>
      <c r="I520" s="315"/>
      <c r="J520" s="315"/>
      <c r="K520" s="315"/>
      <c r="L520" s="315"/>
    </row>
    <row r="521" spans="1:12" x14ac:dyDescent="0.3">
      <c r="A521" s="315"/>
      <c r="B521" s="315"/>
      <c r="C521" s="315"/>
      <c r="D521" s="315"/>
      <c r="E521" s="246"/>
      <c r="F521" s="315"/>
      <c r="G521" s="315"/>
      <c r="H521" s="315"/>
      <c r="I521" s="315"/>
      <c r="J521" s="315"/>
      <c r="K521" s="315"/>
      <c r="L521" s="315"/>
    </row>
    <row r="522" spans="1:12" x14ac:dyDescent="0.3">
      <c r="A522" s="315"/>
      <c r="B522" s="315"/>
      <c r="C522" s="315"/>
      <c r="D522" s="315"/>
      <c r="E522" s="246"/>
      <c r="F522" s="315"/>
      <c r="G522" s="315"/>
      <c r="H522" s="315"/>
      <c r="I522" s="315"/>
      <c r="J522" s="315"/>
      <c r="K522" s="315"/>
      <c r="L522" s="315"/>
    </row>
    <row r="523" spans="1:12" x14ac:dyDescent="0.3">
      <c r="A523" s="315"/>
      <c r="B523" s="315"/>
      <c r="C523" s="315"/>
      <c r="D523" s="315"/>
      <c r="E523" s="246"/>
      <c r="F523" s="315"/>
      <c r="G523" s="315"/>
      <c r="H523" s="315"/>
      <c r="I523" s="315"/>
      <c r="J523" s="315"/>
      <c r="K523" s="315"/>
      <c r="L523" s="315"/>
    </row>
    <row r="524" spans="1:12" x14ac:dyDescent="0.3">
      <c r="A524" s="315"/>
      <c r="B524" s="315"/>
      <c r="C524" s="315"/>
      <c r="D524" s="315"/>
      <c r="E524" s="246"/>
      <c r="F524" s="315"/>
      <c r="G524" s="315"/>
      <c r="H524" s="315"/>
      <c r="I524" s="315"/>
      <c r="J524" s="315"/>
      <c r="K524" s="315"/>
      <c r="L524" s="315"/>
    </row>
    <row r="525" spans="1:12" x14ac:dyDescent="0.3">
      <c r="A525" s="315"/>
      <c r="B525" s="315"/>
      <c r="C525" s="315"/>
      <c r="D525" s="315"/>
      <c r="E525" s="246"/>
      <c r="F525" s="315"/>
      <c r="G525" s="315"/>
      <c r="H525" s="315"/>
      <c r="I525" s="315"/>
      <c r="J525" s="315"/>
      <c r="K525" s="315"/>
      <c r="L525" s="315"/>
    </row>
    <row r="526" spans="1:12" x14ac:dyDescent="0.3">
      <c r="A526" s="315"/>
      <c r="B526" s="315"/>
      <c r="C526" s="315"/>
      <c r="D526" s="315"/>
      <c r="E526" s="246"/>
      <c r="F526" s="315"/>
      <c r="G526" s="315"/>
      <c r="H526" s="315"/>
      <c r="I526" s="315"/>
      <c r="J526" s="315"/>
      <c r="K526" s="315"/>
      <c r="L526" s="315"/>
    </row>
    <row r="527" spans="1:12" x14ac:dyDescent="0.3">
      <c r="A527" s="315"/>
      <c r="B527" s="315"/>
      <c r="C527" s="315"/>
      <c r="D527" s="315"/>
      <c r="E527" s="246"/>
      <c r="F527" s="315"/>
      <c r="G527" s="315"/>
      <c r="H527" s="315"/>
      <c r="I527" s="315"/>
      <c r="J527" s="315"/>
      <c r="K527" s="315"/>
      <c r="L527" s="315"/>
    </row>
    <row r="528" spans="1:12" x14ac:dyDescent="0.3">
      <c r="A528" s="315"/>
      <c r="B528" s="315"/>
      <c r="C528" s="315"/>
      <c r="D528" s="315"/>
      <c r="E528" s="246"/>
      <c r="F528" s="315"/>
      <c r="G528" s="315"/>
      <c r="H528" s="315"/>
      <c r="I528" s="315"/>
      <c r="J528" s="315"/>
      <c r="K528" s="315"/>
      <c r="L528" s="315"/>
    </row>
    <row r="529" spans="1:12" x14ac:dyDescent="0.3">
      <c r="A529" s="315"/>
      <c r="B529" s="315"/>
      <c r="C529" s="315"/>
      <c r="D529" s="315"/>
      <c r="E529" s="246"/>
      <c r="F529" s="315"/>
      <c r="G529" s="315"/>
      <c r="H529" s="315"/>
      <c r="I529" s="315"/>
      <c r="J529" s="315"/>
      <c r="K529" s="315"/>
      <c r="L529" s="315"/>
    </row>
    <row r="530" spans="1:12" x14ac:dyDescent="0.3">
      <c r="A530" s="315"/>
      <c r="B530" s="315"/>
      <c r="C530" s="315"/>
      <c r="D530" s="315"/>
      <c r="E530" s="246"/>
      <c r="F530" s="315"/>
      <c r="G530" s="315"/>
      <c r="H530" s="315"/>
      <c r="I530" s="315"/>
      <c r="J530" s="315"/>
      <c r="K530" s="315"/>
      <c r="L530" s="315"/>
    </row>
    <row r="531" spans="1:12" x14ac:dyDescent="0.3">
      <c r="A531" s="315"/>
      <c r="B531" s="315"/>
      <c r="C531" s="315"/>
      <c r="D531" s="315"/>
      <c r="E531" s="246"/>
      <c r="F531" s="315"/>
      <c r="G531" s="315"/>
      <c r="H531" s="315"/>
      <c r="I531" s="315"/>
      <c r="J531" s="315"/>
      <c r="K531" s="315"/>
      <c r="L531" s="315"/>
    </row>
    <row r="532" spans="1:12" x14ac:dyDescent="0.3">
      <c r="A532" s="315"/>
      <c r="B532" s="315"/>
      <c r="C532" s="315"/>
      <c r="D532" s="315"/>
      <c r="E532" s="246"/>
      <c r="F532" s="315"/>
      <c r="G532" s="315"/>
      <c r="H532" s="315"/>
      <c r="I532" s="315"/>
      <c r="J532" s="315"/>
      <c r="K532" s="315"/>
      <c r="L532" s="315"/>
    </row>
    <row r="533" spans="1:12" x14ac:dyDescent="0.3">
      <c r="A533" s="315"/>
      <c r="B533" s="315"/>
      <c r="C533" s="315"/>
      <c r="D533" s="315"/>
      <c r="E533" s="246"/>
      <c r="F533" s="315"/>
      <c r="G533" s="315"/>
      <c r="H533" s="315"/>
      <c r="I533" s="315"/>
      <c r="J533" s="315"/>
      <c r="K533" s="315"/>
      <c r="L533" s="315"/>
    </row>
    <row r="534" spans="1:12" x14ac:dyDescent="0.3">
      <c r="A534" s="315"/>
      <c r="B534" s="315"/>
      <c r="C534" s="315"/>
      <c r="D534" s="315"/>
      <c r="E534" s="246"/>
      <c r="F534" s="315"/>
      <c r="G534" s="315"/>
      <c r="H534" s="315"/>
      <c r="I534" s="315"/>
      <c r="J534" s="315"/>
      <c r="K534" s="315"/>
      <c r="L534" s="315"/>
    </row>
    <row r="535" spans="1:12" x14ac:dyDescent="0.3">
      <c r="A535" s="315"/>
      <c r="B535" s="315"/>
      <c r="C535" s="315"/>
      <c r="D535" s="315"/>
      <c r="E535" s="246"/>
      <c r="F535" s="315"/>
      <c r="G535" s="315"/>
      <c r="H535" s="315"/>
      <c r="I535" s="315"/>
      <c r="J535" s="315"/>
      <c r="K535" s="315"/>
      <c r="L535" s="315"/>
    </row>
    <row r="536" spans="1:12" x14ac:dyDescent="0.3">
      <c r="A536" s="315"/>
      <c r="B536" s="315"/>
      <c r="C536" s="315"/>
      <c r="D536" s="315"/>
      <c r="E536" s="246"/>
      <c r="F536" s="315"/>
      <c r="G536" s="315"/>
      <c r="H536" s="315"/>
      <c r="I536" s="315"/>
      <c r="J536" s="315"/>
      <c r="K536" s="315"/>
      <c r="L536" s="315"/>
    </row>
    <row r="537" spans="1:12" x14ac:dyDescent="0.3">
      <c r="A537" s="315"/>
      <c r="B537" s="315"/>
      <c r="C537" s="315"/>
      <c r="D537" s="315"/>
      <c r="E537" s="246"/>
      <c r="F537" s="315"/>
      <c r="G537" s="315"/>
      <c r="H537" s="315"/>
      <c r="I537" s="315"/>
      <c r="J537" s="315"/>
      <c r="K537" s="315"/>
      <c r="L537" s="315"/>
    </row>
    <row r="538" spans="1:12" x14ac:dyDescent="0.3">
      <c r="A538" s="315"/>
      <c r="B538" s="315"/>
      <c r="C538" s="315"/>
      <c r="D538" s="315"/>
      <c r="E538" s="246"/>
      <c r="F538" s="315"/>
      <c r="G538" s="315"/>
      <c r="H538" s="315"/>
      <c r="I538" s="315"/>
      <c r="J538" s="315"/>
      <c r="K538" s="315"/>
      <c r="L538" s="315"/>
    </row>
    <row r="539" spans="1:12" x14ac:dyDescent="0.3">
      <c r="A539" s="315"/>
      <c r="B539" s="315"/>
      <c r="C539" s="315"/>
      <c r="D539" s="315"/>
      <c r="E539" s="246"/>
      <c r="F539" s="315"/>
      <c r="G539" s="315"/>
      <c r="H539" s="315"/>
      <c r="I539" s="315"/>
      <c r="J539" s="315"/>
      <c r="K539" s="315"/>
      <c r="L539" s="315"/>
    </row>
    <row r="540" spans="1:12" x14ac:dyDescent="0.3">
      <c r="A540" s="315"/>
      <c r="B540" s="315"/>
      <c r="C540" s="315"/>
      <c r="D540" s="315"/>
      <c r="E540" s="246"/>
      <c r="F540" s="315"/>
      <c r="G540" s="315"/>
      <c r="H540" s="315"/>
      <c r="I540" s="315"/>
      <c r="J540" s="315"/>
      <c r="K540" s="315"/>
      <c r="L540" s="315"/>
    </row>
    <row r="541" spans="1:12" x14ac:dyDescent="0.3">
      <c r="A541" s="315"/>
      <c r="B541" s="315"/>
      <c r="C541" s="315"/>
      <c r="D541" s="315"/>
      <c r="E541" s="246"/>
      <c r="F541" s="315"/>
      <c r="G541" s="315"/>
      <c r="H541" s="315"/>
      <c r="I541" s="315"/>
      <c r="J541" s="315"/>
      <c r="K541" s="315"/>
      <c r="L541" s="315"/>
    </row>
    <row r="542" spans="1:12" x14ac:dyDescent="0.3">
      <c r="A542" s="315"/>
      <c r="B542" s="315"/>
      <c r="C542" s="315"/>
      <c r="D542" s="315"/>
      <c r="E542" s="246"/>
      <c r="F542" s="315"/>
      <c r="G542" s="315"/>
      <c r="H542" s="315"/>
      <c r="I542" s="315"/>
      <c r="J542" s="315"/>
      <c r="K542" s="315"/>
      <c r="L542" s="315"/>
    </row>
    <row r="543" spans="1:12" x14ac:dyDescent="0.3">
      <c r="A543" s="315"/>
      <c r="B543" s="315"/>
      <c r="C543" s="315"/>
      <c r="D543" s="315"/>
      <c r="E543" s="246"/>
      <c r="F543" s="315"/>
      <c r="G543" s="315"/>
      <c r="H543" s="315"/>
      <c r="I543" s="315"/>
      <c r="J543" s="315"/>
      <c r="K543" s="315"/>
      <c r="L543" s="315"/>
    </row>
    <row r="544" spans="1:12" x14ac:dyDescent="0.3">
      <c r="A544" s="315"/>
      <c r="B544" s="315"/>
      <c r="C544" s="315"/>
      <c r="D544" s="315"/>
      <c r="E544" s="246"/>
      <c r="F544" s="315"/>
      <c r="G544" s="315"/>
      <c r="H544" s="315"/>
      <c r="I544" s="315"/>
      <c r="J544" s="315"/>
      <c r="K544" s="315"/>
      <c r="L544" s="315"/>
    </row>
    <row r="545" spans="1:12" x14ac:dyDescent="0.3">
      <c r="A545" s="315"/>
      <c r="B545" s="315"/>
      <c r="C545" s="315"/>
      <c r="D545" s="315"/>
      <c r="E545" s="246"/>
      <c r="F545" s="315"/>
      <c r="G545" s="315"/>
      <c r="H545" s="315"/>
      <c r="I545" s="315"/>
      <c r="J545" s="315"/>
      <c r="K545" s="315"/>
      <c r="L545" s="315"/>
    </row>
    <row r="546" spans="1:12" x14ac:dyDescent="0.3">
      <c r="A546" s="315"/>
      <c r="B546" s="315"/>
      <c r="C546" s="315"/>
      <c r="D546" s="315"/>
      <c r="E546" s="246"/>
      <c r="F546" s="315"/>
      <c r="G546" s="315"/>
      <c r="H546" s="315"/>
      <c r="I546" s="315"/>
      <c r="J546" s="315"/>
      <c r="K546" s="315"/>
      <c r="L546" s="315"/>
    </row>
    <row r="547" spans="1:12" x14ac:dyDescent="0.3">
      <c r="A547" s="315"/>
      <c r="B547" s="315"/>
      <c r="C547" s="315"/>
      <c r="D547" s="315"/>
      <c r="E547" s="246"/>
      <c r="F547" s="315"/>
      <c r="G547" s="315"/>
      <c r="H547" s="315"/>
      <c r="I547" s="315"/>
      <c r="J547" s="315"/>
      <c r="K547" s="315"/>
      <c r="L547" s="315"/>
    </row>
    <row r="548" spans="1:12" x14ac:dyDescent="0.3">
      <c r="A548" s="315"/>
      <c r="B548" s="315"/>
      <c r="C548" s="315"/>
      <c r="D548" s="315"/>
      <c r="E548" s="246"/>
      <c r="F548" s="315"/>
      <c r="G548" s="315"/>
      <c r="H548" s="315"/>
      <c r="I548" s="315"/>
      <c r="J548" s="315"/>
      <c r="K548" s="315"/>
      <c r="L548" s="315"/>
    </row>
    <row r="549" spans="1:12" x14ac:dyDescent="0.3">
      <c r="A549" s="315"/>
      <c r="B549" s="315"/>
      <c r="C549" s="315"/>
      <c r="D549" s="315"/>
      <c r="E549" s="246"/>
      <c r="F549" s="315"/>
      <c r="G549" s="315"/>
      <c r="H549" s="315"/>
      <c r="I549" s="315"/>
      <c r="J549" s="315"/>
      <c r="K549" s="315"/>
      <c r="L549" s="315"/>
    </row>
    <row r="550" spans="1:12" x14ac:dyDescent="0.3">
      <c r="A550" s="315"/>
      <c r="B550" s="315"/>
      <c r="C550" s="315"/>
      <c r="D550" s="315"/>
      <c r="E550" s="246"/>
      <c r="F550" s="315"/>
      <c r="G550" s="315"/>
      <c r="H550" s="315"/>
      <c r="I550" s="315"/>
      <c r="J550" s="315"/>
      <c r="K550" s="315"/>
      <c r="L550" s="315"/>
    </row>
    <row r="551" spans="1:12" x14ac:dyDescent="0.3">
      <c r="A551" s="315"/>
      <c r="B551" s="315"/>
      <c r="C551" s="315"/>
      <c r="D551" s="315"/>
      <c r="E551" s="246"/>
      <c r="F551" s="315"/>
      <c r="G551" s="315"/>
      <c r="H551" s="315"/>
      <c r="I551" s="315"/>
      <c r="J551" s="315"/>
      <c r="K551" s="315"/>
      <c r="L551" s="315"/>
    </row>
    <row r="552" spans="1:12" x14ac:dyDescent="0.3">
      <c r="A552" s="315"/>
      <c r="B552" s="315"/>
      <c r="C552" s="315"/>
      <c r="D552" s="315"/>
      <c r="E552" s="246"/>
      <c r="F552" s="315"/>
      <c r="G552" s="315"/>
      <c r="H552" s="315"/>
      <c r="I552" s="315"/>
      <c r="J552" s="315"/>
      <c r="K552" s="315"/>
      <c r="L552" s="315"/>
    </row>
    <row r="553" spans="1:12" x14ac:dyDescent="0.3">
      <c r="A553" s="315"/>
      <c r="B553" s="315"/>
      <c r="C553" s="315"/>
      <c r="D553" s="315"/>
      <c r="E553" s="246"/>
      <c r="F553" s="315"/>
      <c r="G553" s="315"/>
      <c r="H553" s="315"/>
      <c r="I553" s="315"/>
      <c r="J553" s="315"/>
      <c r="K553" s="315"/>
      <c r="L553" s="315"/>
    </row>
    <row r="554" spans="1:12" x14ac:dyDescent="0.3">
      <c r="A554" s="315"/>
      <c r="B554" s="315"/>
      <c r="C554" s="315"/>
      <c r="D554" s="315"/>
      <c r="E554" s="246"/>
      <c r="F554" s="315"/>
      <c r="G554" s="315"/>
      <c r="H554" s="315"/>
      <c r="I554" s="315"/>
      <c r="J554" s="315"/>
      <c r="K554" s="315"/>
      <c r="L554" s="315"/>
    </row>
    <row r="555" spans="1:12" x14ac:dyDescent="0.3">
      <c r="A555" s="315"/>
      <c r="B555" s="315"/>
      <c r="C555" s="315"/>
      <c r="D555" s="315"/>
      <c r="E555" s="246"/>
      <c r="F555" s="315"/>
      <c r="G555" s="315"/>
      <c r="H555" s="315"/>
      <c r="I555" s="315"/>
      <c r="J555" s="315"/>
      <c r="K555" s="315"/>
      <c r="L555" s="315"/>
    </row>
    <row r="556" spans="1:12" x14ac:dyDescent="0.3">
      <c r="A556" s="315"/>
      <c r="B556" s="315"/>
      <c r="C556" s="315"/>
      <c r="D556" s="315"/>
      <c r="E556" s="246"/>
      <c r="F556" s="315"/>
      <c r="G556" s="315"/>
      <c r="H556" s="315"/>
      <c r="I556" s="315"/>
      <c r="J556" s="315"/>
      <c r="K556" s="315"/>
      <c r="L556" s="315"/>
    </row>
    <row r="557" spans="1:12" x14ac:dyDescent="0.3">
      <c r="A557" s="315"/>
      <c r="B557" s="315"/>
      <c r="C557" s="315"/>
      <c r="D557" s="315"/>
      <c r="E557" s="246"/>
      <c r="F557" s="315"/>
      <c r="G557" s="315"/>
      <c r="H557" s="315"/>
      <c r="I557" s="315"/>
      <c r="J557" s="315"/>
      <c r="K557" s="315"/>
      <c r="L557" s="315"/>
    </row>
    <row r="558" spans="1:12" x14ac:dyDescent="0.3">
      <c r="A558" s="315"/>
      <c r="B558" s="315"/>
      <c r="C558" s="315"/>
      <c r="D558" s="315"/>
      <c r="E558" s="246"/>
      <c r="F558" s="315"/>
      <c r="G558" s="315"/>
      <c r="H558" s="315"/>
      <c r="I558" s="315"/>
      <c r="J558" s="315"/>
      <c r="K558" s="315"/>
      <c r="L558" s="315"/>
    </row>
    <row r="559" spans="1:12" x14ac:dyDescent="0.3">
      <c r="A559" s="315"/>
      <c r="B559" s="315"/>
      <c r="C559" s="315"/>
      <c r="D559" s="315"/>
      <c r="E559" s="246"/>
      <c r="F559" s="315"/>
      <c r="G559" s="315"/>
      <c r="H559" s="315"/>
      <c r="I559" s="315"/>
      <c r="J559" s="315"/>
      <c r="K559" s="315"/>
      <c r="L559" s="315"/>
    </row>
    <row r="560" spans="1:12" x14ac:dyDescent="0.3">
      <c r="A560" s="315"/>
      <c r="B560" s="315"/>
      <c r="C560" s="315"/>
      <c r="D560" s="315"/>
      <c r="E560" s="246"/>
      <c r="F560" s="315"/>
      <c r="G560" s="315"/>
      <c r="H560" s="315"/>
      <c r="I560" s="315"/>
      <c r="J560" s="315"/>
      <c r="K560" s="315"/>
      <c r="L560" s="315"/>
    </row>
    <row r="561" spans="1:12" x14ac:dyDescent="0.3">
      <c r="A561" s="315"/>
      <c r="B561" s="315"/>
      <c r="C561" s="315"/>
      <c r="D561" s="315"/>
      <c r="E561" s="246"/>
      <c r="F561" s="315"/>
      <c r="G561" s="315"/>
      <c r="H561" s="315"/>
      <c r="I561" s="315"/>
      <c r="J561" s="315"/>
      <c r="K561" s="315"/>
      <c r="L561" s="315"/>
    </row>
    <row r="562" spans="1:12" x14ac:dyDescent="0.3">
      <c r="A562" s="315"/>
      <c r="B562" s="315"/>
      <c r="C562" s="315"/>
      <c r="D562" s="315"/>
      <c r="E562" s="246"/>
      <c r="F562" s="315"/>
      <c r="G562" s="315"/>
      <c r="H562" s="315"/>
      <c r="I562" s="315"/>
      <c r="J562" s="315"/>
      <c r="K562" s="315"/>
      <c r="L562" s="315"/>
    </row>
    <row r="563" spans="1:12" x14ac:dyDescent="0.3">
      <c r="A563" s="315"/>
      <c r="B563" s="315"/>
      <c r="C563" s="315"/>
      <c r="D563" s="315"/>
      <c r="E563" s="246"/>
      <c r="F563" s="315"/>
      <c r="G563" s="315"/>
      <c r="H563" s="315"/>
      <c r="I563" s="315"/>
      <c r="J563" s="315"/>
      <c r="K563" s="315"/>
      <c r="L563" s="315"/>
    </row>
    <row r="564" spans="1:12" x14ac:dyDescent="0.3">
      <c r="A564" s="315"/>
      <c r="B564" s="315"/>
      <c r="C564" s="315"/>
      <c r="D564" s="315"/>
      <c r="E564" s="246"/>
      <c r="F564" s="315"/>
      <c r="G564" s="315"/>
      <c r="H564" s="315"/>
      <c r="I564" s="315"/>
      <c r="J564" s="315"/>
      <c r="K564" s="315"/>
      <c r="L564" s="315"/>
    </row>
    <row r="565" spans="1:12" x14ac:dyDescent="0.3">
      <c r="A565" s="315"/>
      <c r="B565" s="315"/>
      <c r="C565" s="315"/>
      <c r="D565" s="315"/>
      <c r="E565" s="246"/>
      <c r="F565" s="315"/>
      <c r="G565" s="315"/>
      <c r="H565" s="315"/>
      <c r="I565" s="315"/>
      <c r="J565" s="315"/>
      <c r="K565" s="315"/>
      <c r="L565" s="315"/>
    </row>
    <row r="566" spans="1:12" x14ac:dyDescent="0.3">
      <c r="A566" s="315"/>
      <c r="B566" s="315"/>
      <c r="C566" s="315"/>
      <c r="D566" s="315"/>
      <c r="E566" s="246"/>
      <c r="F566" s="315"/>
      <c r="G566" s="315"/>
      <c r="H566" s="315"/>
      <c r="I566" s="315"/>
      <c r="J566" s="315"/>
      <c r="K566" s="315"/>
      <c r="L566" s="315"/>
    </row>
    <row r="567" spans="1:12" x14ac:dyDescent="0.3">
      <c r="A567" s="315"/>
      <c r="B567" s="315"/>
      <c r="C567" s="315"/>
      <c r="D567" s="315"/>
      <c r="E567" s="246"/>
      <c r="F567" s="315"/>
      <c r="G567" s="315"/>
      <c r="H567" s="315"/>
      <c r="I567" s="315"/>
      <c r="J567" s="315"/>
      <c r="K567" s="315"/>
      <c r="L567" s="315"/>
    </row>
    <row r="568" spans="1:12" x14ac:dyDescent="0.3">
      <c r="A568" s="315"/>
      <c r="B568" s="315"/>
      <c r="C568" s="315"/>
      <c r="D568" s="315"/>
      <c r="E568" s="246"/>
      <c r="F568" s="315"/>
      <c r="G568" s="315"/>
      <c r="H568" s="315"/>
      <c r="I568" s="315"/>
      <c r="J568" s="315"/>
      <c r="K568" s="315"/>
      <c r="L568" s="315"/>
    </row>
    <row r="569" spans="1:12" x14ac:dyDescent="0.3">
      <c r="A569" s="315"/>
      <c r="B569" s="315"/>
      <c r="C569" s="315"/>
      <c r="D569" s="315"/>
      <c r="E569" s="246"/>
      <c r="F569" s="315"/>
      <c r="G569" s="315"/>
      <c r="H569" s="315"/>
      <c r="I569" s="315"/>
      <c r="J569" s="315"/>
      <c r="K569" s="315"/>
      <c r="L569" s="315"/>
    </row>
    <row r="570" spans="1:12" x14ac:dyDescent="0.3">
      <c r="A570" s="315"/>
      <c r="B570" s="315"/>
      <c r="C570" s="315"/>
      <c r="D570" s="315"/>
      <c r="E570" s="246"/>
      <c r="F570" s="315"/>
      <c r="G570" s="315"/>
      <c r="H570" s="315"/>
      <c r="I570" s="315"/>
      <c r="J570" s="315"/>
      <c r="K570" s="315"/>
      <c r="L570" s="315"/>
    </row>
    <row r="571" spans="1:12" x14ac:dyDescent="0.3">
      <c r="A571" s="315"/>
      <c r="B571" s="315"/>
      <c r="C571" s="315"/>
      <c r="D571" s="315"/>
      <c r="E571" s="246"/>
      <c r="F571" s="315"/>
      <c r="G571" s="315"/>
      <c r="H571" s="315"/>
      <c r="I571" s="315"/>
      <c r="J571" s="315"/>
      <c r="K571" s="315"/>
      <c r="L571" s="315"/>
    </row>
    <row r="572" spans="1:12" x14ac:dyDescent="0.3">
      <c r="A572" s="315"/>
      <c r="B572" s="315"/>
      <c r="C572" s="315"/>
      <c r="D572" s="315"/>
      <c r="E572" s="246"/>
      <c r="F572" s="315"/>
      <c r="G572" s="315"/>
      <c r="H572" s="315"/>
      <c r="I572" s="315"/>
      <c r="J572" s="315"/>
      <c r="K572" s="315"/>
      <c r="L572" s="315"/>
    </row>
    <row r="573" spans="1:12" x14ac:dyDescent="0.3">
      <c r="A573" s="315"/>
      <c r="B573" s="315"/>
      <c r="C573" s="315"/>
      <c r="D573" s="315"/>
      <c r="E573" s="246"/>
      <c r="F573" s="315"/>
      <c r="G573" s="315"/>
      <c r="H573" s="315"/>
      <c r="I573" s="315"/>
      <c r="J573" s="315"/>
      <c r="K573" s="315"/>
      <c r="L573" s="315"/>
    </row>
    <row r="574" spans="1:12" x14ac:dyDescent="0.3">
      <c r="A574" s="315"/>
      <c r="B574" s="315"/>
      <c r="C574" s="315"/>
      <c r="D574" s="315"/>
      <c r="E574" s="246"/>
      <c r="F574" s="315"/>
      <c r="G574" s="315"/>
      <c r="H574" s="315"/>
      <c r="I574" s="315"/>
      <c r="J574" s="315"/>
      <c r="K574" s="315"/>
      <c r="L574" s="315"/>
    </row>
    <row r="575" spans="1:12" x14ac:dyDescent="0.3">
      <c r="A575" s="315"/>
      <c r="B575" s="315"/>
      <c r="C575" s="315"/>
      <c r="D575" s="315"/>
      <c r="E575" s="246"/>
      <c r="F575" s="315"/>
      <c r="G575" s="315"/>
      <c r="H575" s="315"/>
      <c r="I575" s="315"/>
      <c r="J575" s="315"/>
      <c r="K575" s="315"/>
      <c r="L575" s="315"/>
    </row>
    <row r="576" spans="1:12" x14ac:dyDescent="0.3">
      <c r="A576" s="315"/>
      <c r="B576" s="315"/>
      <c r="C576" s="315"/>
      <c r="D576" s="315"/>
      <c r="E576" s="246"/>
      <c r="F576" s="315"/>
      <c r="G576" s="315"/>
      <c r="H576" s="315"/>
      <c r="I576" s="315"/>
      <c r="J576" s="315"/>
      <c r="K576" s="315"/>
      <c r="L576" s="315"/>
    </row>
    <row r="577" spans="1:12" x14ac:dyDescent="0.3">
      <c r="A577" s="315"/>
      <c r="B577" s="315"/>
      <c r="C577" s="315"/>
      <c r="D577" s="315"/>
      <c r="E577" s="246"/>
      <c r="F577" s="315"/>
      <c r="G577" s="315"/>
      <c r="H577" s="315"/>
      <c r="I577" s="315"/>
      <c r="J577" s="315"/>
      <c r="K577" s="315"/>
      <c r="L577" s="315"/>
    </row>
    <row r="578" spans="1:12" x14ac:dyDescent="0.3">
      <c r="A578" s="315"/>
      <c r="B578" s="315"/>
      <c r="C578" s="315"/>
      <c r="D578" s="315"/>
      <c r="E578" s="246"/>
      <c r="F578" s="315"/>
      <c r="G578" s="315"/>
      <c r="H578" s="315"/>
      <c r="I578" s="315"/>
      <c r="J578" s="315"/>
      <c r="K578" s="315"/>
      <c r="L578" s="315"/>
    </row>
    <row r="579" spans="1:12" x14ac:dyDescent="0.3">
      <c r="A579" s="315"/>
      <c r="B579" s="315"/>
      <c r="C579" s="315"/>
      <c r="D579" s="315"/>
      <c r="E579" s="246"/>
      <c r="F579" s="315"/>
      <c r="G579" s="315"/>
      <c r="H579" s="315"/>
      <c r="I579" s="315"/>
      <c r="J579" s="315"/>
      <c r="K579" s="315"/>
      <c r="L579" s="315"/>
    </row>
    <row r="580" spans="1:12" x14ac:dyDescent="0.3">
      <c r="A580" s="315"/>
      <c r="B580" s="315"/>
      <c r="C580" s="315"/>
      <c r="D580" s="315"/>
      <c r="E580" s="246"/>
      <c r="F580" s="315"/>
      <c r="G580" s="315"/>
      <c r="H580" s="315"/>
      <c r="I580" s="315"/>
      <c r="J580" s="315"/>
      <c r="K580" s="315"/>
      <c r="L580" s="315"/>
    </row>
    <row r="581" spans="1:12" x14ac:dyDescent="0.3">
      <c r="A581" s="315"/>
      <c r="B581" s="315"/>
      <c r="C581" s="315"/>
      <c r="D581" s="315"/>
      <c r="E581" s="246"/>
      <c r="F581" s="315"/>
      <c r="G581" s="315"/>
      <c r="H581" s="315"/>
      <c r="I581" s="315"/>
      <c r="J581" s="315"/>
      <c r="K581" s="315"/>
      <c r="L581" s="315"/>
    </row>
    <row r="582" spans="1:12" x14ac:dyDescent="0.3">
      <c r="A582" s="315"/>
      <c r="B582" s="315"/>
      <c r="C582" s="315"/>
      <c r="D582" s="315"/>
      <c r="E582" s="246"/>
      <c r="F582" s="315"/>
      <c r="G582" s="315"/>
      <c r="H582" s="315"/>
      <c r="I582" s="315"/>
      <c r="J582" s="315"/>
      <c r="K582" s="315"/>
      <c r="L582" s="315"/>
    </row>
    <row r="583" spans="1:12" x14ac:dyDescent="0.3">
      <c r="A583" s="315"/>
      <c r="B583" s="315"/>
      <c r="C583" s="315"/>
      <c r="D583" s="315"/>
      <c r="E583" s="246"/>
      <c r="F583" s="315"/>
      <c r="G583" s="315"/>
      <c r="H583" s="315"/>
      <c r="I583" s="315"/>
      <c r="J583" s="315"/>
      <c r="K583" s="315"/>
      <c r="L583" s="315"/>
    </row>
    <row r="584" spans="1:12" x14ac:dyDescent="0.3">
      <c r="A584" s="315"/>
      <c r="B584" s="315"/>
      <c r="C584" s="315"/>
      <c r="D584" s="315"/>
      <c r="E584" s="246"/>
      <c r="F584" s="315"/>
      <c r="G584" s="315"/>
      <c r="H584" s="315"/>
      <c r="I584" s="315"/>
      <c r="J584" s="315"/>
      <c r="K584" s="315"/>
      <c r="L584" s="315"/>
    </row>
    <row r="585" spans="1:12" x14ac:dyDescent="0.3">
      <c r="A585" s="315"/>
      <c r="B585" s="315"/>
      <c r="C585" s="315"/>
      <c r="D585" s="315"/>
      <c r="E585" s="246"/>
      <c r="F585" s="315"/>
      <c r="G585" s="315"/>
      <c r="H585" s="315"/>
      <c r="I585" s="315"/>
      <c r="J585" s="315"/>
      <c r="K585" s="315"/>
      <c r="L585" s="315"/>
    </row>
    <row r="586" spans="1:12" x14ac:dyDescent="0.3">
      <c r="A586" s="315"/>
      <c r="B586" s="315"/>
      <c r="C586" s="315"/>
      <c r="D586" s="315"/>
      <c r="E586" s="246"/>
      <c r="F586" s="315"/>
      <c r="G586" s="315"/>
      <c r="H586" s="315"/>
      <c r="I586" s="315"/>
      <c r="J586" s="315"/>
      <c r="K586" s="315"/>
      <c r="L586" s="315"/>
    </row>
    <row r="587" spans="1:12" x14ac:dyDescent="0.3">
      <c r="A587" s="315"/>
      <c r="B587" s="315"/>
      <c r="C587" s="315"/>
      <c r="D587" s="315"/>
      <c r="E587" s="246"/>
      <c r="F587" s="315"/>
      <c r="G587" s="315"/>
      <c r="H587" s="315"/>
      <c r="I587" s="315"/>
      <c r="J587" s="315"/>
      <c r="K587" s="315"/>
      <c r="L587" s="315"/>
    </row>
    <row r="588" spans="1:12" x14ac:dyDescent="0.3">
      <c r="A588" s="315"/>
      <c r="B588" s="315"/>
      <c r="C588" s="315"/>
      <c r="D588" s="315"/>
      <c r="E588" s="246"/>
      <c r="F588" s="315"/>
      <c r="G588" s="315"/>
      <c r="H588" s="315"/>
      <c r="I588" s="315"/>
      <c r="J588" s="315"/>
      <c r="K588" s="315"/>
      <c r="L588" s="315"/>
    </row>
    <row r="589" spans="1:12" x14ac:dyDescent="0.3">
      <c r="A589" s="315"/>
      <c r="B589" s="315"/>
      <c r="C589" s="315"/>
      <c r="D589" s="315"/>
      <c r="E589" s="246"/>
      <c r="F589" s="315"/>
      <c r="G589" s="315"/>
      <c r="H589" s="315"/>
      <c r="I589" s="315"/>
      <c r="J589" s="315"/>
      <c r="K589" s="315"/>
      <c r="L589" s="315"/>
    </row>
    <row r="590" spans="1:12" x14ac:dyDescent="0.3">
      <c r="A590" s="315"/>
      <c r="B590" s="315"/>
      <c r="C590" s="315"/>
      <c r="D590" s="315"/>
      <c r="E590" s="246"/>
      <c r="F590" s="315"/>
      <c r="G590" s="315"/>
      <c r="H590" s="315"/>
      <c r="I590" s="315"/>
      <c r="J590" s="315"/>
      <c r="K590" s="315"/>
      <c r="L590" s="315"/>
    </row>
    <row r="591" spans="1:12" x14ac:dyDescent="0.3">
      <c r="A591" s="315"/>
      <c r="B591" s="315"/>
      <c r="C591" s="315"/>
      <c r="D591" s="315"/>
      <c r="E591" s="246"/>
      <c r="F591" s="315"/>
      <c r="G591" s="315"/>
      <c r="H591" s="315"/>
      <c r="I591" s="315"/>
      <c r="J591" s="315"/>
      <c r="K591" s="315"/>
      <c r="L591" s="315"/>
    </row>
    <row r="592" spans="1:12" x14ac:dyDescent="0.3">
      <c r="A592" s="315"/>
      <c r="B592" s="315"/>
      <c r="C592" s="315"/>
      <c r="D592" s="315"/>
      <c r="E592" s="246"/>
      <c r="F592" s="315"/>
      <c r="G592" s="315"/>
      <c r="H592" s="315"/>
      <c r="I592" s="315"/>
      <c r="J592" s="315"/>
      <c r="K592" s="315"/>
      <c r="L592" s="315"/>
    </row>
    <row r="593" spans="1:12" x14ac:dyDescent="0.3">
      <c r="A593" s="315"/>
      <c r="B593" s="315"/>
      <c r="C593" s="315"/>
      <c r="D593" s="315"/>
      <c r="E593" s="246"/>
      <c r="F593" s="315"/>
      <c r="G593" s="315"/>
      <c r="H593" s="315"/>
      <c r="I593" s="315"/>
      <c r="J593" s="315"/>
      <c r="K593" s="315"/>
      <c r="L593" s="315"/>
    </row>
    <row r="594" spans="1:12" x14ac:dyDescent="0.3">
      <c r="A594" s="315"/>
      <c r="B594" s="315"/>
      <c r="C594" s="315"/>
      <c r="D594" s="315"/>
      <c r="E594" s="246"/>
      <c r="F594" s="315"/>
      <c r="G594" s="315"/>
      <c r="H594" s="315"/>
      <c r="I594" s="315"/>
      <c r="J594" s="315"/>
      <c r="K594" s="315"/>
      <c r="L594" s="315"/>
    </row>
    <row r="595" spans="1:12" x14ac:dyDescent="0.3">
      <c r="A595" s="315"/>
      <c r="B595" s="315"/>
      <c r="C595" s="315"/>
      <c r="D595" s="315"/>
      <c r="E595" s="246"/>
      <c r="F595" s="315"/>
      <c r="G595" s="315"/>
      <c r="H595" s="315"/>
      <c r="I595" s="315"/>
      <c r="J595" s="315"/>
      <c r="K595" s="315"/>
      <c r="L595" s="315"/>
    </row>
    <row r="596" spans="1:12" x14ac:dyDescent="0.3">
      <c r="A596" s="315"/>
      <c r="B596" s="315"/>
      <c r="C596" s="315"/>
      <c r="D596" s="315"/>
      <c r="E596" s="246"/>
      <c r="F596" s="315"/>
      <c r="G596" s="315"/>
      <c r="H596" s="315"/>
      <c r="I596" s="315"/>
      <c r="J596" s="315"/>
      <c r="K596" s="315"/>
      <c r="L596" s="315"/>
    </row>
    <row r="597" spans="1:12" x14ac:dyDescent="0.3">
      <c r="A597" s="315"/>
      <c r="B597" s="315"/>
      <c r="C597" s="315"/>
      <c r="D597" s="315"/>
      <c r="E597" s="246"/>
      <c r="F597" s="315"/>
      <c r="G597" s="315"/>
      <c r="H597" s="315"/>
      <c r="I597" s="315"/>
      <c r="J597" s="315"/>
      <c r="K597" s="315"/>
      <c r="L597" s="315"/>
    </row>
    <row r="598" spans="1:12" x14ac:dyDescent="0.3">
      <c r="A598" s="315"/>
      <c r="B598" s="315"/>
      <c r="C598" s="315"/>
      <c r="D598" s="315"/>
      <c r="E598" s="246"/>
      <c r="F598" s="315"/>
      <c r="G598" s="315"/>
      <c r="H598" s="315"/>
      <c r="I598" s="315"/>
      <c r="J598" s="315"/>
      <c r="K598" s="315"/>
      <c r="L598" s="315"/>
    </row>
    <row r="599" spans="1:12" x14ac:dyDescent="0.3">
      <c r="A599" s="315"/>
      <c r="B599" s="315"/>
      <c r="C599" s="315"/>
      <c r="D599" s="315"/>
      <c r="E599" s="246"/>
      <c r="F599" s="315"/>
      <c r="G599" s="315"/>
      <c r="H599" s="315"/>
      <c r="I599" s="315"/>
      <c r="J599" s="315"/>
      <c r="K599" s="315"/>
      <c r="L599" s="315"/>
    </row>
    <row r="600" spans="1:12" x14ac:dyDescent="0.3">
      <c r="A600" s="315"/>
      <c r="B600" s="315"/>
      <c r="C600" s="315"/>
      <c r="D600" s="315"/>
      <c r="E600" s="246"/>
      <c r="F600" s="315"/>
      <c r="G600" s="315"/>
      <c r="H600" s="315"/>
      <c r="I600" s="315"/>
      <c r="J600" s="315"/>
      <c r="K600" s="315"/>
      <c r="L600" s="315"/>
    </row>
    <row r="601" spans="1:12" x14ac:dyDescent="0.3">
      <c r="A601" s="315"/>
      <c r="B601" s="315"/>
      <c r="C601" s="315"/>
      <c r="D601" s="315"/>
      <c r="E601" s="246"/>
      <c r="F601" s="315"/>
      <c r="G601" s="315"/>
      <c r="H601" s="315"/>
      <c r="I601" s="315"/>
      <c r="J601" s="315"/>
      <c r="K601" s="315"/>
      <c r="L601" s="315"/>
    </row>
    <row r="602" spans="1:12" x14ac:dyDescent="0.3">
      <c r="A602" s="315"/>
      <c r="B602" s="315"/>
      <c r="C602" s="315"/>
      <c r="D602" s="315"/>
      <c r="E602" s="246"/>
      <c r="F602" s="315"/>
      <c r="G602" s="315"/>
      <c r="H602" s="315"/>
      <c r="I602" s="315"/>
      <c r="J602" s="315"/>
      <c r="K602" s="315"/>
      <c r="L602" s="315"/>
    </row>
    <row r="603" spans="1:12" x14ac:dyDescent="0.3">
      <c r="A603" s="315"/>
      <c r="B603" s="315"/>
      <c r="C603" s="315"/>
      <c r="D603" s="315"/>
      <c r="E603" s="246"/>
      <c r="F603" s="315"/>
      <c r="G603" s="315"/>
      <c r="H603" s="315"/>
      <c r="I603" s="315"/>
      <c r="J603" s="315"/>
      <c r="K603" s="315"/>
      <c r="L603" s="315"/>
    </row>
    <row r="604" spans="1:12" x14ac:dyDescent="0.3">
      <c r="A604" s="315"/>
      <c r="B604" s="315"/>
      <c r="C604" s="315"/>
      <c r="D604" s="315"/>
      <c r="E604" s="246"/>
      <c r="F604" s="315"/>
      <c r="G604" s="315"/>
      <c r="H604" s="315"/>
      <c r="I604" s="315"/>
      <c r="J604" s="315"/>
      <c r="K604" s="315"/>
      <c r="L604" s="315"/>
    </row>
    <row r="605" spans="1:12" x14ac:dyDescent="0.3">
      <c r="A605" s="315"/>
      <c r="B605" s="315"/>
      <c r="C605" s="315"/>
      <c r="D605" s="315"/>
      <c r="E605" s="246"/>
      <c r="F605" s="315"/>
      <c r="G605" s="315"/>
      <c r="H605" s="315"/>
      <c r="I605" s="315"/>
      <c r="J605" s="315"/>
      <c r="K605" s="315"/>
      <c r="L605" s="315"/>
    </row>
    <row r="606" spans="1:12" x14ac:dyDescent="0.3">
      <c r="A606" s="315"/>
      <c r="B606" s="315"/>
      <c r="C606" s="315"/>
      <c r="D606" s="315"/>
      <c r="E606" s="246"/>
      <c r="F606" s="315"/>
      <c r="G606" s="315"/>
      <c r="H606" s="315"/>
      <c r="I606" s="315"/>
      <c r="J606" s="315"/>
      <c r="K606" s="315"/>
      <c r="L606" s="315"/>
    </row>
    <row r="607" spans="1:12" x14ac:dyDescent="0.3">
      <c r="A607" s="315"/>
      <c r="B607" s="315"/>
      <c r="C607" s="315"/>
      <c r="D607" s="315"/>
      <c r="E607" s="246"/>
      <c r="F607" s="315"/>
      <c r="G607" s="315"/>
      <c r="H607" s="315"/>
      <c r="I607" s="315"/>
      <c r="J607" s="315"/>
      <c r="K607" s="315"/>
      <c r="L607" s="315"/>
    </row>
    <row r="608" spans="1:12" x14ac:dyDescent="0.3">
      <c r="A608" s="315"/>
      <c r="B608" s="315"/>
      <c r="C608" s="315"/>
      <c r="D608" s="315"/>
      <c r="E608" s="246"/>
      <c r="F608" s="315"/>
      <c r="G608" s="315"/>
      <c r="H608" s="315"/>
      <c r="I608" s="315"/>
      <c r="J608" s="315"/>
      <c r="K608" s="315"/>
      <c r="L608" s="315"/>
    </row>
    <row r="609" spans="1:12" x14ac:dyDescent="0.3">
      <c r="A609" s="315"/>
      <c r="B609" s="315"/>
      <c r="C609" s="315"/>
      <c r="D609" s="315"/>
      <c r="E609" s="246"/>
      <c r="F609" s="315"/>
      <c r="G609" s="315"/>
      <c r="H609" s="315"/>
      <c r="I609" s="315"/>
      <c r="J609" s="315"/>
      <c r="K609" s="315"/>
      <c r="L609" s="315"/>
    </row>
    <row r="610" spans="1:12" x14ac:dyDescent="0.3">
      <c r="A610" s="315"/>
      <c r="B610" s="315"/>
      <c r="C610" s="315"/>
      <c r="D610" s="315"/>
      <c r="E610" s="246"/>
      <c r="F610" s="315"/>
      <c r="G610" s="315"/>
      <c r="H610" s="315"/>
      <c r="I610" s="315"/>
      <c r="J610" s="315"/>
      <c r="K610" s="315"/>
      <c r="L610" s="315"/>
    </row>
    <row r="611" spans="1:12" x14ac:dyDescent="0.3">
      <c r="A611" s="315"/>
      <c r="B611" s="315"/>
      <c r="C611" s="315"/>
      <c r="D611" s="315"/>
      <c r="E611" s="246"/>
      <c r="F611" s="315"/>
      <c r="G611" s="315"/>
      <c r="H611" s="315"/>
      <c r="I611" s="315"/>
      <c r="J611" s="315"/>
      <c r="K611" s="315"/>
      <c r="L611" s="315"/>
    </row>
    <row r="612" spans="1:12" x14ac:dyDescent="0.3">
      <c r="A612" s="315"/>
      <c r="B612" s="315"/>
      <c r="C612" s="315"/>
      <c r="D612" s="315"/>
      <c r="E612" s="246"/>
      <c r="F612" s="315"/>
      <c r="G612" s="315"/>
      <c r="H612" s="315"/>
      <c r="I612" s="315"/>
      <c r="J612" s="315"/>
      <c r="K612" s="315"/>
      <c r="L612" s="315"/>
    </row>
    <row r="613" spans="1:12" x14ac:dyDescent="0.3">
      <c r="A613" s="315"/>
      <c r="B613" s="315"/>
      <c r="C613" s="315"/>
      <c r="D613" s="315"/>
      <c r="E613" s="246"/>
      <c r="F613" s="315"/>
      <c r="G613" s="315"/>
      <c r="H613" s="315"/>
      <c r="I613" s="315"/>
      <c r="J613" s="315"/>
      <c r="K613" s="315"/>
      <c r="L613" s="315"/>
    </row>
    <row r="614" spans="1:12" x14ac:dyDescent="0.3">
      <c r="A614" s="315"/>
      <c r="B614" s="315"/>
      <c r="C614" s="315"/>
      <c r="D614" s="315"/>
      <c r="E614" s="246"/>
      <c r="F614" s="315"/>
      <c r="G614" s="315"/>
      <c r="H614" s="315"/>
      <c r="I614" s="315"/>
      <c r="J614" s="315"/>
      <c r="K614" s="315"/>
      <c r="L614" s="315"/>
    </row>
    <row r="615" spans="1:12" x14ac:dyDescent="0.3">
      <c r="A615" s="315"/>
      <c r="B615" s="315"/>
      <c r="C615" s="315"/>
      <c r="D615" s="315"/>
      <c r="E615" s="246"/>
      <c r="F615" s="315"/>
      <c r="G615" s="315"/>
      <c r="H615" s="315"/>
      <c r="I615" s="315"/>
      <c r="J615" s="315"/>
      <c r="K615" s="315"/>
      <c r="L615" s="315"/>
    </row>
    <row r="616" spans="1:12" x14ac:dyDescent="0.3">
      <c r="A616" s="315"/>
      <c r="B616" s="315"/>
      <c r="C616" s="315"/>
      <c r="D616" s="315"/>
      <c r="E616" s="246"/>
      <c r="F616" s="315"/>
      <c r="G616" s="315"/>
      <c r="H616" s="315"/>
      <c r="I616" s="315"/>
      <c r="J616" s="315"/>
      <c r="K616" s="315"/>
      <c r="L616" s="315"/>
    </row>
    <row r="617" spans="1:12" x14ac:dyDescent="0.3">
      <c r="A617" s="315"/>
      <c r="B617" s="315"/>
      <c r="C617" s="315"/>
      <c r="D617" s="315"/>
      <c r="E617" s="246"/>
      <c r="F617" s="315"/>
      <c r="G617" s="315"/>
      <c r="H617" s="315"/>
      <c r="I617" s="315"/>
      <c r="J617" s="315"/>
      <c r="K617" s="315"/>
      <c r="L617" s="315"/>
    </row>
    <row r="618" spans="1:12" x14ac:dyDescent="0.3">
      <c r="A618" s="315"/>
      <c r="B618" s="315"/>
      <c r="C618" s="315"/>
      <c r="D618" s="315"/>
      <c r="E618" s="246"/>
      <c r="F618" s="315"/>
      <c r="G618" s="315"/>
      <c r="H618" s="315"/>
      <c r="I618" s="315"/>
      <c r="J618" s="315"/>
      <c r="K618" s="315"/>
      <c r="L618" s="315"/>
    </row>
    <row r="619" spans="1:12" x14ac:dyDescent="0.3">
      <c r="A619" s="315"/>
      <c r="B619" s="315"/>
      <c r="C619" s="315"/>
      <c r="D619" s="315"/>
      <c r="E619" s="246"/>
      <c r="F619" s="315"/>
      <c r="G619" s="315"/>
      <c r="H619" s="315"/>
      <c r="I619" s="315"/>
      <c r="J619" s="315"/>
      <c r="K619" s="315"/>
      <c r="L619" s="315"/>
    </row>
    <row r="620" spans="1:12" x14ac:dyDescent="0.3">
      <c r="A620" s="315"/>
      <c r="B620" s="315"/>
      <c r="C620" s="315"/>
      <c r="D620" s="315"/>
      <c r="E620" s="246"/>
      <c r="F620" s="315"/>
      <c r="G620" s="315"/>
      <c r="H620" s="315"/>
      <c r="I620" s="315"/>
      <c r="J620" s="315"/>
      <c r="K620" s="315"/>
      <c r="L620" s="315"/>
    </row>
    <row r="621" spans="1:12" x14ac:dyDescent="0.3">
      <c r="A621" s="315"/>
      <c r="B621" s="315"/>
      <c r="C621" s="315"/>
      <c r="D621" s="315"/>
      <c r="E621" s="246"/>
      <c r="F621" s="315"/>
      <c r="G621" s="315"/>
      <c r="H621" s="315"/>
      <c r="I621" s="315"/>
      <c r="J621" s="315"/>
      <c r="K621" s="315"/>
      <c r="L621" s="315"/>
    </row>
    <row r="622" spans="1:12" x14ac:dyDescent="0.3">
      <c r="A622" s="315"/>
      <c r="B622" s="315"/>
      <c r="C622" s="315"/>
      <c r="D622" s="315"/>
      <c r="E622" s="246"/>
      <c r="F622" s="315"/>
      <c r="G622" s="315"/>
      <c r="H622" s="315"/>
      <c r="I622" s="315"/>
      <c r="J622" s="315"/>
      <c r="K622" s="315"/>
      <c r="L622" s="315"/>
    </row>
    <row r="623" spans="1:12" x14ac:dyDescent="0.3">
      <c r="A623" s="315"/>
      <c r="B623" s="315"/>
      <c r="C623" s="315"/>
      <c r="D623" s="315"/>
      <c r="E623" s="246"/>
      <c r="F623" s="315"/>
      <c r="G623" s="315"/>
      <c r="H623" s="315"/>
      <c r="I623" s="315"/>
      <c r="J623" s="315"/>
      <c r="K623" s="315"/>
      <c r="L623" s="315"/>
    </row>
    <row r="624" spans="1:12" x14ac:dyDescent="0.3">
      <c r="A624" s="315"/>
      <c r="B624" s="315"/>
      <c r="C624" s="315"/>
      <c r="D624" s="315"/>
      <c r="E624" s="246"/>
      <c r="F624" s="315"/>
      <c r="G624" s="315"/>
      <c r="H624" s="315"/>
      <c r="I624" s="315"/>
      <c r="J624" s="315"/>
      <c r="K624" s="315"/>
      <c r="L624" s="315"/>
    </row>
    <row r="625" spans="1:12" x14ac:dyDescent="0.3">
      <c r="A625" s="315"/>
      <c r="B625" s="315"/>
      <c r="C625" s="315"/>
      <c r="D625" s="315"/>
      <c r="E625" s="246"/>
      <c r="F625" s="315"/>
      <c r="G625" s="315"/>
      <c r="H625" s="315"/>
      <c r="I625" s="315"/>
      <c r="J625" s="315"/>
      <c r="K625" s="315"/>
      <c r="L625" s="315"/>
    </row>
    <row r="626" spans="1:12" x14ac:dyDescent="0.3">
      <c r="A626" s="315"/>
      <c r="B626" s="315"/>
      <c r="C626" s="315"/>
      <c r="D626" s="315"/>
      <c r="E626" s="246"/>
      <c r="F626" s="315"/>
      <c r="G626" s="315"/>
      <c r="H626" s="315"/>
      <c r="I626" s="315"/>
      <c r="J626" s="315"/>
      <c r="K626" s="315"/>
      <c r="L626" s="315"/>
    </row>
    <row r="627" spans="1:12" x14ac:dyDescent="0.3">
      <c r="A627" s="315"/>
      <c r="B627" s="315"/>
      <c r="C627" s="315"/>
      <c r="D627" s="315"/>
      <c r="E627" s="246"/>
      <c r="F627" s="315"/>
      <c r="G627" s="315"/>
      <c r="H627" s="315"/>
      <c r="I627" s="315"/>
      <c r="J627" s="315"/>
      <c r="K627" s="315"/>
      <c r="L627" s="315"/>
    </row>
    <row r="628" spans="1:12" x14ac:dyDescent="0.3">
      <c r="A628" s="315"/>
      <c r="B628" s="315"/>
      <c r="C628" s="315"/>
      <c r="D628" s="315"/>
      <c r="E628" s="246"/>
      <c r="F628" s="315"/>
      <c r="G628" s="315"/>
      <c r="H628" s="315"/>
      <c r="I628" s="315"/>
      <c r="J628" s="315"/>
      <c r="K628" s="315"/>
      <c r="L628" s="315"/>
    </row>
    <row r="629" spans="1:12" x14ac:dyDescent="0.3">
      <c r="A629" s="315"/>
      <c r="B629" s="315"/>
      <c r="C629" s="315"/>
      <c r="D629" s="315"/>
      <c r="E629" s="246"/>
      <c r="F629" s="315"/>
      <c r="G629" s="315"/>
      <c r="H629" s="315"/>
      <c r="I629" s="315"/>
      <c r="J629" s="315"/>
      <c r="K629" s="315"/>
      <c r="L629" s="315"/>
    </row>
    <row r="630" spans="1:12" x14ac:dyDescent="0.3">
      <c r="A630" s="315"/>
      <c r="B630" s="315"/>
      <c r="C630" s="315"/>
      <c r="D630" s="315"/>
      <c r="E630" s="246"/>
      <c r="F630" s="315"/>
      <c r="G630" s="315"/>
      <c r="H630" s="315"/>
      <c r="I630" s="315"/>
      <c r="J630" s="315"/>
      <c r="K630" s="315"/>
      <c r="L630" s="315"/>
    </row>
    <row r="631" spans="1:12" x14ac:dyDescent="0.3">
      <c r="A631" s="315"/>
      <c r="B631" s="315"/>
      <c r="C631" s="315"/>
      <c r="D631" s="315"/>
      <c r="E631" s="246"/>
      <c r="F631" s="315"/>
      <c r="G631" s="315"/>
      <c r="H631" s="315"/>
      <c r="I631" s="315"/>
      <c r="J631" s="315"/>
      <c r="K631" s="315"/>
      <c r="L631" s="315"/>
    </row>
    <row r="632" spans="1:12" x14ac:dyDescent="0.3">
      <c r="A632" s="315"/>
      <c r="B632" s="315"/>
      <c r="C632" s="315"/>
      <c r="D632" s="315"/>
      <c r="E632" s="246"/>
      <c r="F632" s="315"/>
      <c r="G632" s="315"/>
      <c r="H632" s="315"/>
      <c r="I632" s="315"/>
      <c r="J632" s="315"/>
      <c r="K632" s="315"/>
      <c r="L632" s="315"/>
    </row>
    <row r="633" spans="1:12" x14ac:dyDescent="0.3">
      <c r="A633" s="315"/>
      <c r="B633" s="315"/>
      <c r="C633" s="315"/>
      <c r="D633" s="315"/>
      <c r="E633" s="246"/>
      <c r="F633" s="315"/>
      <c r="G633" s="315"/>
      <c r="H633" s="315"/>
      <c r="I633" s="315"/>
      <c r="J633" s="315"/>
      <c r="K633" s="315"/>
      <c r="L633" s="315"/>
    </row>
    <row r="634" spans="1:12" x14ac:dyDescent="0.3">
      <c r="A634" s="315"/>
      <c r="B634" s="315"/>
      <c r="C634" s="315"/>
      <c r="D634" s="315"/>
      <c r="E634" s="246"/>
      <c r="F634" s="315"/>
      <c r="G634" s="315"/>
      <c r="H634" s="315"/>
      <c r="I634" s="315"/>
      <c r="J634" s="315"/>
      <c r="K634" s="315"/>
      <c r="L634" s="315"/>
    </row>
    <row r="635" spans="1:12" x14ac:dyDescent="0.3">
      <c r="A635" s="315"/>
      <c r="B635" s="315"/>
      <c r="C635" s="315"/>
      <c r="D635" s="315"/>
      <c r="E635" s="246"/>
      <c r="F635" s="315"/>
      <c r="G635" s="315"/>
      <c r="H635" s="315"/>
      <c r="I635" s="315"/>
      <c r="J635" s="315"/>
      <c r="K635" s="315"/>
      <c r="L635" s="315"/>
    </row>
    <row r="636" spans="1:12" x14ac:dyDescent="0.3">
      <c r="A636" s="315"/>
      <c r="B636" s="315"/>
      <c r="C636" s="315"/>
      <c r="D636" s="315"/>
      <c r="E636" s="246"/>
      <c r="F636" s="315"/>
      <c r="G636" s="315"/>
      <c r="H636" s="315"/>
      <c r="I636" s="315"/>
      <c r="J636" s="315"/>
      <c r="K636" s="315"/>
      <c r="L636" s="315"/>
    </row>
    <row r="637" spans="1:12" x14ac:dyDescent="0.3">
      <c r="A637" s="315"/>
      <c r="B637" s="315"/>
      <c r="C637" s="315"/>
      <c r="D637" s="315"/>
      <c r="E637" s="246"/>
      <c r="F637" s="315"/>
      <c r="G637" s="315"/>
      <c r="H637" s="315"/>
      <c r="I637" s="315"/>
      <c r="J637" s="315"/>
      <c r="K637" s="315"/>
      <c r="L637" s="315"/>
    </row>
    <row r="638" spans="1:12" x14ac:dyDescent="0.3">
      <c r="A638" s="315"/>
      <c r="B638" s="315"/>
      <c r="C638" s="315"/>
      <c r="D638" s="315"/>
      <c r="E638" s="246"/>
      <c r="F638" s="315"/>
      <c r="G638" s="315"/>
      <c r="H638" s="315"/>
      <c r="I638" s="315"/>
      <c r="J638" s="315"/>
      <c r="K638" s="315"/>
      <c r="L638" s="315"/>
    </row>
    <row r="639" spans="1:12" x14ac:dyDescent="0.3">
      <c r="A639" s="315"/>
      <c r="B639" s="315"/>
      <c r="C639" s="315"/>
      <c r="D639" s="315"/>
      <c r="E639" s="246"/>
      <c r="F639" s="315"/>
      <c r="G639" s="315"/>
      <c r="H639" s="315"/>
      <c r="I639" s="315"/>
      <c r="J639" s="315"/>
      <c r="K639" s="315"/>
      <c r="L639" s="315"/>
    </row>
    <row r="640" spans="1:12" x14ac:dyDescent="0.3">
      <c r="A640" s="315"/>
      <c r="B640" s="315"/>
      <c r="C640" s="315"/>
      <c r="D640" s="315"/>
      <c r="E640" s="246"/>
      <c r="F640" s="315"/>
      <c r="G640" s="315"/>
      <c r="H640" s="315"/>
      <c r="I640" s="315"/>
      <c r="J640" s="315"/>
      <c r="K640" s="315"/>
      <c r="L640" s="315"/>
    </row>
    <row r="641" spans="1:12" x14ac:dyDescent="0.3">
      <c r="A641" s="315"/>
      <c r="B641" s="315"/>
      <c r="C641" s="315"/>
      <c r="D641" s="315"/>
      <c r="E641" s="246"/>
      <c r="F641" s="315"/>
      <c r="G641" s="315"/>
      <c r="H641" s="315"/>
      <c r="I641" s="315"/>
      <c r="J641" s="315"/>
      <c r="K641" s="315"/>
      <c r="L641" s="315"/>
    </row>
    <row r="642" spans="1:12" x14ac:dyDescent="0.3">
      <c r="A642" s="315"/>
      <c r="B642" s="315"/>
      <c r="C642" s="315"/>
      <c r="D642" s="315"/>
      <c r="E642" s="246"/>
      <c r="F642" s="315"/>
      <c r="G642" s="315"/>
      <c r="H642" s="315"/>
      <c r="I642" s="315"/>
      <c r="J642" s="315"/>
      <c r="K642" s="315"/>
      <c r="L642" s="315"/>
    </row>
    <row r="643" spans="1:12" x14ac:dyDescent="0.3">
      <c r="A643" s="315"/>
      <c r="B643" s="315"/>
      <c r="C643" s="315"/>
      <c r="D643" s="315"/>
      <c r="E643" s="246"/>
      <c r="F643" s="315"/>
      <c r="G643" s="315"/>
      <c r="H643" s="315"/>
      <c r="I643" s="315"/>
      <c r="J643" s="315"/>
      <c r="K643" s="315"/>
      <c r="L643" s="315"/>
    </row>
    <row r="644" spans="1:12" x14ac:dyDescent="0.3">
      <c r="A644" s="315"/>
      <c r="B644" s="315"/>
      <c r="C644" s="315"/>
      <c r="D644" s="315"/>
      <c r="E644" s="246"/>
      <c r="F644" s="315"/>
      <c r="G644" s="315"/>
      <c r="H644" s="315"/>
      <c r="I644" s="315"/>
      <c r="J644" s="315"/>
      <c r="K644" s="315"/>
      <c r="L644" s="315"/>
    </row>
    <row r="645" spans="1:12" x14ac:dyDescent="0.3">
      <c r="A645" s="315"/>
      <c r="B645" s="315"/>
      <c r="C645" s="315"/>
      <c r="D645" s="315"/>
      <c r="E645" s="246"/>
      <c r="F645" s="315"/>
      <c r="G645" s="315"/>
      <c r="H645" s="315"/>
      <c r="I645" s="315"/>
      <c r="J645" s="315"/>
      <c r="K645" s="315"/>
      <c r="L645" s="315"/>
    </row>
    <row r="646" spans="1:12" x14ac:dyDescent="0.3">
      <c r="A646" s="315"/>
      <c r="B646" s="315"/>
      <c r="C646" s="315"/>
      <c r="D646" s="315"/>
      <c r="E646" s="246"/>
      <c r="F646" s="315"/>
      <c r="G646" s="315"/>
      <c r="H646" s="315"/>
      <c r="I646" s="315"/>
      <c r="J646" s="315"/>
      <c r="K646" s="315"/>
      <c r="L646" s="315"/>
    </row>
    <row r="647" spans="1:12" x14ac:dyDescent="0.3">
      <c r="A647" s="315"/>
      <c r="B647" s="315"/>
      <c r="C647" s="315"/>
      <c r="D647" s="315"/>
      <c r="E647" s="246"/>
      <c r="F647" s="315"/>
      <c r="G647" s="315"/>
      <c r="H647" s="315"/>
      <c r="I647" s="315"/>
      <c r="J647" s="315"/>
      <c r="K647" s="315"/>
      <c r="L647" s="315"/>
    </row>
    <row r="648" spans="1:12" x14ac:dyDescent="0.3">
      <c r="A648" s="315"/>
      <c r="B648" s="315"/>
      <c r="C648" s="315"/>
      <c r="D648" s="315"/>
      <c r="E648" s="246"/>
      <c r="F648" s="315"/>
      <c r="G648" s="315"/>
      <c r="H648" s="315"/>
      <c r="I648" s="315"/>
      <c r="J648" s="315"/>
      <c r="K648" s="315"/>
      <c r="L648" s="315"/>
    </row>
    <row r="649" spans="1:12" x14ac:dyDescent="0.3">
      <c r="A649" s="315"/>
      <c r="B649" s="315"/>
      <c r="C649" s="315"/>
      <c r="D649" s="315"/>
      <c r="E649" s="246"/>
      <c r="F649" s="315"/>
      <c r="G649" s="315"/>
      <c r="H649" s="315"/>
      <c r="I649" s="315"/>
      <c r="J649" s="315"/>
      <c r="K649" s="315"/>
      <c r="L649" s="315"/>
    </row>
    <row r="650" spans="1:12" x14ac:dyDescent="0.3">
      <c r="A650" s="315"/>
      <c r="B650" s="315"/>
      <c r="C650" s="315"/>
      <c r="D650" s="315"/>
      <c r="E650" s="246"/>
      <c r="F650" s="315"/>
      <c r="G650" s="315"/>
      <c r="H650" s="315"/>
      <c r="I650" s="315"/>
      <c r="J650" s="315"/>
      <c r="K650" s="315"/>
      <c r="L650" s="315"/>
    </row>
    <row r="651" spans="1:12" x14ac:dyDescent="0.3">
      <c r="A651" s="315"/>
      <c r="B651" s="315"/>
      <c r="C651" s="315"/>
      <c r="D651" s="315"/>
      <c r="E651" s="246"/>
      <c r="F651" s="315"/>
      <c r="G651" s="315"/>
      <c r="H651" s="315"/>
      <c r="I651" s="315"/>
      <c r="J651" s="315"/>
      <c r="K651" s="315"/>
      <c r="L651" s="315"/>
    </row>
    <row r="652" spans="1:12" x14ac:dyDescent="0.3">
      <c r="A652" s="315"/>
      <c r="B652" s="315"/>
      <c r="C652" s="315"/>
      <c r="D652" s="315"/>
      <c r="E652" s="246"/>
      <c r="F652" s="315"/>
      <c r="G652" s="315"/>
      <c r="H652" s="315"/>
      <c r="I652" s="315"/>
      <c r="J652" s="315"/>
      <c r="K652" s="315"/>
      <c r="L652" s="315"/>
    </row>
    <row r="653" spans="1:12" x14ac:dyDescent="0.3">
      <c r="A653" s="315"/>
      <c r="B653" s="315"/>
      <c r="C653" s="315"/>
      <c r="D653" s="315"/>
      <c r="E653" s="246"/>
      <c r="F653" s="315"/>
      <c r="G653" s="315"/>
      <c r="H653" s="315"/>
      <c r="I653" s="315"/>
      <c r="J653" s="315"/>
      <c r="K653" s="315"/>
      <c r="L653" s="315"/>
    </row>
    <row r="654" spans="1:12" x14ac:dyDescent="0.3">
      <c r="A654" s="315"/>
      <c r="B654" s="315"/>
      <c r="C654" s="315"/>
      <c r="D654" s="315"/>
      <c r="E654" s="246"/>
      <c r="F654" s="315"/>
      <c r="G654" s="315"/>
      <c r="H654" s="315"/>
      <c r="I654" s="315"/>
      <c r="J654" s="315"/>
      <c r="K654" s="315"/>
      <c r="L654" s="315"/>
    </row>
    <row r="655" spans="1:12" x14ac:dyDescent="0.3">
      <c r="A655" s="315"/>
      <c r="B655" s="315"/>
      <c r="C655" s="315"/>
      <c r="D655" s="315"/>
      <c r="E655" s="246"/>
      <c r="F655" s="315"/>
      <c r="G655" s="315"/>
      <c r="H655" s="315"/>
      <c r="I655" s="315"/>
      <c r="J655" s="315"/>
      <c r="K655" s="315"/>
      <c r="L655" s="315"/>
    </row>
    <row r="656" spans="1:12" x14ac:dyDescent="0.3">
      <c r="A656" s="315"/>
      <c r="B656" s="315"/>
      <c r="C656" s="315"/>
      <c r="D656" s="315"/>
      <c r="E656" s="246"/>
      <c r="F656" s="315"/>
      <c r="G656" s="315"/>
      <c r="H656" s="315"/>
      <c r="I656" s="315"/>
      <c r="J656" s="315"/>
      <c r="K656" s="315"/>
      <c r="L656" s="315"/>
    </row>
    <row r="657" spans="1:12" x14ac:dyDescent="0.3">
      <c r="A657" s="315"/>
      <c r="B657" s="315"/>
      <c r="C657" s="315"/>
      <c r="D657" s="315"/>
      <c r="E657" s="246"/>
      <c r="F657" s="315"/>
      <c r="G657" s="315"/>
      <c r="H657" s="315"/>
      <c r="I657" s="315"/>
      <c r="J657" s="315"/>
      <c r="K657" s="315"/>
      <c r="L657" s="315"/>
    </row>
    <row r="658" spans="1:12" x14ac:dyDescent="0.3">
      <c r="A658" s="315"/>
      <c r="B658" s="315"/>
      <c r="C658" s="315"/>
      <c r="D658" s="315"/>
      <c r="E658" s="246"/>
      <c r="F658" s="315"/>
      <c r="G658" s="315"/>
      <c r="H658" s="315"/>
      <c r="I658" s="315"/>
      <c r="J658" s="315"/>
      <c r="K658" s="315"/>
      <c r="L658" s="315"/>
    </row>
    <row r="659" spans="1:12" x14ac:dyDescent="0.3">
      <c r="A659" s="315"/>
      <c r="B659" s="315"/>
      <c r="C659" s="315"/>
      <c r="D659" s="315"/>
      <c r="E659" s="246"/>
      <c r="F659" s="315"/>
      <c r="G659" s="315"/>
      <c r="H659" s="315"/>
      <c r="I659" s="315"/>
      <c r="J659" s="315"/>
      <c r="K659" s="315"/>
      <c r="L659" s="315"/>
    </row>
    <row r="660" spans="1:12" x14ac:dyDescent="0.3">
      <c r="A660" s="315"/>
      <c r="B660" s="315"/>
      <c r="C660" s="315"/>
      <c r="D660" s="315"/>
      <c r="E660" s="246"/>
      <c r="F660" s="315"/>
      <c r="G660" s="315"/>
      <c r="H660" s="315"/>
      <c r="I660" s="315"/>
      <c r="J660" s="315"/>
      <c r="K660" s="315"/>
      <c r="L660" s="315"/>
    </row>
    <row r="661" spans="1:12" x14ac:dyDescent="0.3">
      <c r="A661" s="315"/>
      <c r="B661" s="315"/>
      <c r="C661" s="315"/>
      <c r="D661" s="315"/>
      <c r="E661" s="246"/>
      <c r="F661" s="315"/>
      <c r="G661" s="315"/>
      <c r="H661" s="315"/>
      <c r="I661" s="315"/>
      <c r="J661" s="315"/>
      <c r="K661" s="315"/>
      <c r="L661" s="315"/>
    </row>
    <row r="662" spans="1:12" x14ac:dyDescent="0.3">
      <c r="A662" s="315"/>
      <c r="B662" s="315"/>
      <c r="C662" s="315"/>
      <c r="D662" s="315"/>
      <c r="E662" s="246"/>
      <c r="F662" s="315"/>
      <c r="G662" s="315"/>
      <c r="H662" s="315"/>
      <c r="I662" s="315"/>
      <c r="J662" s="315"/>
      <c r="K662" s="315"/>
      <c r="L662" s="315"/>
    </row>
    <row r="663" spans="1:12" x14ac:dyDescent="0.3">
      <c r="A663" s="315"/>
      <c r="B663" s="315"/>
      <c r="C663" s="315"/>
      <c r="D663" s="315"/>
      <c r="E663" s="246"/>
      <c r="F663" s="315"/>
      <c r="G663" s="315"/>
      <c r="H663" s="315"/>
      <c r="I663" s="315"/>
      <c r="J663" s="315"/>
      <c r="K663" s="315"/>
      <c r="L663" s="315"/>
    </row>
    <row r="664" spans="1:12" x14ac:dyDescent="0.3">
      <c r="A664" s="315"/>
      <c r="B664" s="315"/>
      <c r="C664" s="315"/>
      <c r="D664" s="315"/>
      <c r="E664" s="246"/>
      <c r="F664" s="315"/>
      <c r="G664" s="315"/>
      <c r="H664" s="315"/>
      <c r="I664" s="315"/>
      <c r="J664" s="315"/>
      <c r="K664" s="315"/>
      <c r="L664" s="315"/>
    </row>
    <row r="665" spans="1:12" x14ac:dyDescent="0.3">
      <c r="A665" s="315"/>
      <c r="B665" s="315"/>
      <c r="C665" s="315"/>
      <c r="D665" s="315"/>
      <c r="E665" s="246"/>
      <c r="F665" s="315"/>
      <c r="G665" s="315"/>
      <c r="H665" s="315"/>
      <c r="I665" s="315"/>
      <c r="J665" s="315"/>
      <c r="K665" s="315"/>
      <c r="L665" s="315"/>
    </row>
    <row r="666" spans="1:12" x14ac:dyDescent="0.3">
      <c r="A666" s="315"/>
      <c r="B666" s="315"/>
      <c r="C666" s="315"/>
      <c r="D666" s="315"/>
      <c r="E666" s="246"/>
      <c r="F666" s="315"/>
      <c r="G666" s="315"/>
      <c r="H666" s="315"/>
      <c r="I666" s="315"/>
      <c r="J666" s="315"/>
      <c r="K666" s="315"/>
      <c r="L666" s="315"/>
    </row>
    <row r="667" spans="1:12" x14ac:dyDescent="0.3">
      <c r="A667" s="315"/>
      <c r="B667" s="315"/>
      <c r="C667" s="315"/>
      <c r="D667" s="315"/>
      <c r="E667" s="246"/>
      <c r="F667" s="315"/>
      <c r="G667" s="315"/>
      <c r="H667" s="315"/>
      <c r="I667" s="315"/>
      <c r="J667" s="315"/>
      <c r="K667" s="315"/>
      <c r="L667" s="315"/>
    </row>
    <row r="668" spans="1:12" x14ac:dyDescent="0.3">
      <c r="A668" s="315"/>
      <c r="B668" s="315"/>
      <c r="C668" s="315"/>
      <c r="D668" s="315"/>
      <c r="E668" s="246"/>
      <c r="F668" s="315"/>
      <c r="G668" s="315"/>
      <c r="H668" s="315"/>
      <c r="I668" s="315"/>
      <c r="J668" s="315"/>
      <c r="K668" s="315"/>
      <c r="L668" s="315"/>
    </row>
    <row r="669" spans="1:12" x14ac:dyDescent="0.3">
      <c r="A669" s="315"/>
      <c r="B669" s="315"/>
      <c r="C669" s="315"/>
      <c r="D669" s="315"/>
      <c r="E669" s="246"/>
      <c r="F669" s="315"/>
      <c r="G669" s="315"/>
      <c r="H669" s="315"/>
      <c r="I669" s="315"/>
      <c r="J669" s="315"/>
      <c r="K669" s="315"/>
      <c r="L669" s="315"/>
    </row>
    <row r="670" spans="1:12" x14ac:dyDescent="0.3">
      <c r="A670" s="315"/>
      <c r="B670" s="315"/>
      <c r="C670" s="315"/>
      <c r="D670" s="315"/>
      <c r="E670" s="246"/>
      <c r="F670" s="315"/>
      <c r="G670" s="315"/>
      <c r="H670" s="315"/>
      <c r="I670" s="315"/>
      <c r="J670" s="315"/>
      <c r="K670" s="315"/>
      <c r="L670" s="315"/>
    </row>
    <row r="671" spans="1:12" x14ac:dyDescent="0.3">
      <c r="A671" s="315"/>
      <c r="B671" s="315"/>
      <c r="C671" s="315"/>
      <c r="D671" s="315"/>
      <c r="E671" s="246"/>
      <c r="F671" s="315"/>
      <c r="G671" s="315"/>
      <c r="H671" s="315"/>
      <c r="I671" s="315"/>
      <c r="J671" s="315"/>
      <c r="K671" s="315"/>
      <c r="L671" s="315"/>
    </row>
    <row r="672" spans="1:12" x14ac:dyDescent="0.3">
      <c r="A672" s="315"/>
      <c r="B672" s="315"/>
      <c r="C672" s="315"/>
      <c r="D672" s="315"/>
      <c r="E672" s="246"/>
      <c r="F672" s="315"/>
      <c r="G672" s="315"/>
      <c r="H672" s="315"/>
      <c r="I672" s="315"/>
      <c r="J672" s="315"/>
      <c r="K672" s="315"/>
      <c r="L672" s="315"/>
    </row>
    <row r="673" spans="1:12" x14ac:dyDescent="0.3">
      <c r="A673" s="315"/>
      <c r="B673" s="315"/>
      <c r="C673" s="315"/>
      <c r="D673" s="315"/>
      <c r="E673" s="246"/>
      <c r="F673" s="315"/>
      <c r="G673" s="315"/>
      <c r="H673" s="315"/>
      <c r="I673" s="315"/>
      <c r="J673" s="315"/>
      <c r="K673" s="315"/>
      <c r="L673" s="315"/>
    </row>
    <row r="674" spans="1:12" x14ac:dyDescent="0.3">
      <c r="A674" s="315"/>
      <c r="B674" s="315"/>
      <c r="C674" s="315"/>
      <c r="D674" s="315"/>
      <c r="E674" s="246"/>
      <c r="F674" s="315"/>
      <c r="G674" s="315"/>
      <c r="H674" s="315"/>
      <c r="I674" s="315"/>
      <c r="J674" s="315"/>
      <c r="K674" s="315"/>
      <c r="L674" s="315"/>
    </row>
    <row r="675" spans="1:12" x14ac:dyDescent="0.3">
      <c r="A675" s="315"/>
      <c r="B675" s="315"/>
      <c r="C675" s="315"/>
      <c r="D675" s="315"/>
      <c r="E675" s="246"/>
      <c r="F675" s="315"/>
      <c r="G675" s="315"/>
      <c r="H675" s="315"/>
      <c r="I675" s="315"/>
      <c r="J675" s="315"/>
      <c r="K675" s="315"/>
      <c r="L675" s="315"/>
    </row>
    <row r="676" spans="1:12" x14ac:dyDescent="0.3">
      <c r="A676" s="315"/>
      <c r="B676" s="315"/>
      <c r="C676" s="315"/>
      <c r="D676" s="315"/>
      <c r="E676" s="246"/>
      <c r="F676" s="315"/>
      <c r="G676" s="315"/>
      <c r="H676" s="315"/>
      <c r="I676" s="315"/>
      <c r="J676" s="315"/>
      <c r="K676" s="315"/>
      <c r="L676" s="315"/>
    </row>
    <row r="677" spans="1:12" x14ac:dyDescent="0.3">
      <c r="A677" s="315"/>
      <c r="B677" s="315"/>
      <c r="C677" s="315"/>
      <c r="D677" s="315"/>
      <c r="E677" s="246"/>
      <c r="F677" s="315"/>
      <c r="G677" s="315"/>
      <c r="H677" s="315"/>
      <c r="I677" s="315"/>
      <c r="J677" s="315"/>
      <c r="K677" s="315"/>
      <c r="L677" s="315"/>
    </row>
    <row r="678" spans="1:12" x14ac:dyDescent="0.3">
      <c r="A678" s="315"/>
      <c r="B678" s="315"/>
      <c r="C678" s="315"/>
      <c r="D678" s="315"/>
      <c r="E678" s="246"/>
      <c r="F678" s="315"/>
      <c r="G678" s="315"/>
      <c r="H678" s="315"/>
      <c r="I678" s="315"/>
      <c r="J678" s="315"/>
      <c r="K678" s="315"/>
      <c r="L678" s="315"/>
    </row>
    <row r="679" spans="1:12" x14ac:dyDescent="0.3">
      <c r="A679" s="315"/>
      <c r="B679" s="315"/>
      <c r="C679" s="315"/>
      <c r="D679" s="315"/>
      <c r="E679" s="246"/>
      <c r="F679" s="315"/>
      <c r="G679" s="315"/>
      <c r="H679" s="315"/>
      <c r="I679" s="315"/>
      <c r="J679" s="315"/>
      <c r="K679" s="315"/>
      <c r="L679" s="315"/>
    </row>
    <row r="680" spans="1:12" x14ac:dyDescent="0.3">
      <c r="A680" s="315"/>
      <c r="B680" s="315"/>
      <c r="C680" s="315"/>
      <c r="D680" s="315"/>
      <c r="E680" s="246"/>
      <c r="F680" s="315"/>
      <c r="G680" s="315"/>
      <c r="H680" s="315"/>
      <c r="I680" s="315"/>
      <c r="J680" s="315"/>
      <c r="K680" s="315"/>
      <c r="L680" s="315"/>
    </row>
    <row r="681" spans="1:12" x14ac:dyDescent="0.3">
      <c r="A681" s="315"/>
      <c r="B681" s="315"/>
      <c r="C681" s="315"/>
      <c r="D681" s="315"/>
      <c r="E681" s="246"/>
      <c r="F681" s="315"/>
      <c r="G681" s="315"/>
      <c r="H681" s="315"/>
      <c r="I681" s="315"/>
      <c r="J681" s="315"/>
      <c r="K681" s="315"/>
      <c r="L681" s="315"/>
    </row>
    <row r="682" spans="1:12" x14ac:dyDescent="0.3">
      <c r="A682" s="315"/>
      <c r="B682" s="315"/>
      <c r="C682" s="315"/>
      <c r="D682" s="315"/>
      <c r="E682" s="246"/>
      <c r="F682" s="315"/>
      <c r="G682" s="315"/>
      <c r="H682" s="315"/>
      <c r="I682" s="315"/>
      <c r="J682" s="315"/>
      <c r="K682" s="315"/>
      <c r="L682" s="315"/>
    </row>
    <row r="683" spans="1:12" x14ac:dyDescent="0.3">
      <c r="A683" s="315"/>
      <c r="B683" s="315"/>
      <c r="C683" s="315"/>
      <c r="D683" s="315"/>
      <c r="E683" s="246"/>
      <c r="F683" s="315"/>
      <c r="G683" s="315"/>
      <c r="H683" s="315"/>
      <c r="I683" s="315"/>
      <c r="J683" s="315"/>
      <c r="K683" s="315"/>
      <c r="L683" s="315"/>
    </row>
    <row r="684" spans="1:12" x14ac:dyDescent="0.3">
      <c r="A684" s="315"/>
      <c r="B684" s="315"/>
      <c r="C684" s="315"/>
      <c r="D684" s="315"/>
      <c r="E684" s="246"/>
      <c r="F684" s="315"/>
      <c r="G684" s="315"/>
      <c r="H684" s="315"/>
      <c r="I684" s="315"/>
      <c r="J684" s="315"/>
      <c r="K684" s="315"/>
      <c r="L684" s="315"/>
    </row>
    <row r="685" spans="1:12" x14ac:dyDescent="0.3">
      <c r="A685" s="315"/>
      <c r="B685" s="315"/>
      <c r="C685" s="315"/>
      <c r="D685" s="315"/>
      <c r="E685" s="246"/>
      <c r="F685" s="315"/>
      <c r="G685" s="315"/>
      <c r="H685" s="315"/>
      <c r="I685" s="315"/>
      <c r="J685" s="315"/>
      <c r="K685" s="315"/>
      <c r="L685" s="315"/>
    </row>
    <row r="686" spans="1:12" x14ac:dyDescent="0.3">
      <c r="A686" s="315"/>
      <c r="B686" s="315"/>
      <c r="C686" s="315"/>
      <c r="D686" s="315"/>
      <c r="E686" s="246"/>
      <c r="F686" s="315"/>
      <c r="G686" s="315"/>
      <c r="H686" s="315"/>
      <c r="I686" s="315"/>
      <c r="J686" s="315"/>
      <c r="K686" s="315"/>
      <c r="L686" s="315"/>
    </row>
    <row r="687" spans="1:12" x14ac:dyDescent="0.3">
      <c r="A687" s="315"/>
      <c r="B687" s="315"/>
      <c r="C687" s="315"/>
      <c r="D687" s="315"/>
      <c r="E687" s="246"/>
      <c r="F687" s="315"/>
      <c r="G687" s="315"/>
      <c r="H687" s="315"/>
      <c r="I687" s="315"/>
      <c r="J687" s="315"/>
      <c r="K687" s="315"/>
      <c r="L687" s="315"/>
    </row>
    <row r="688" spans="1:12" x14ac:dyDescent="0.3">
      <c r="A688" s="315"/>
      <c r="B688" s="315"/>
      <c r="C688" s="315"/>
      <c r="D688" s="315"/>
      <c r="E688" s="246"/>
      <c r="F688" s="315"/>
      <c r="G688" s="315"/>
      <c r="H688" s="315"/>
      <c r="I688" s="315"/>
      <c r="J688" s="315"/>
      <c r="K688" s="315"/>
      <c r="L688" s="315"/>
    </row>
    <row r="689" spans="1:12" x14ac:dyDescent="0.3">
      <c r="A689" s="315"/>
      <c r="B689" s="315"/>
      <c r="C689" s="315"/>
      <c r="D689" s="315"/>
      <c r="E689" s="246"/>
      <c r="F689" s="315"/>
      <c r="G689" s="315"/>
      <c r="H689" s="315"/>
      <c r="I689" s="315"/>
      <c r="J689" s="315"/>
      <c r="K689" s="315"/>
      <c r="L689" s="315"/>
    </row>
    <row r="690" spans="1:12" x14ac:dyDescent="0.3">
      <c r="A690" s="315"/>
      <c r="B690" s="315"/>
      <c r="C690" s="315"/>
      <c r="D690" s="315"/>
      <c r="E690" s="246"/>
      <c r="F690" s="315"/>
      <c r="G690" s="315"/>
      <c r="H690" s="315"/>
      <c r="I690" s="315"/>
      <c r="J690" s="315"/>
      <c r="K690" s="315"/>
      <c r="L690" s="315"/>
    </row>
    <row r="691" spans="1:12" x14ac:dyDescent="0.3">
      <c r="A691" s="315"/>
      <c r="B691" s="315"/>
      <c r="C691" s="315"/>
      <c r="D691" s="315"/>
      <c r="E691" s="246"/>
      <c r="F691" s="315"/>
      <c r="G691" s="315"/>
      <c r="H691" s="315"/>
      <c r="I691" s="315"/>
      <c r="J691" s="315"/>
      <c r="K691" s="315"/>
      <c r="L691" s="315"/>
    </row>
    <row r="692" spans="1:12" x14ac:dyDescent="0.3">
      <c r="A692" s="315"/>
      <c r="B692" s="315"/>
      <c r="C692" s="315"/>
      <c r="D692" s="315"/>
      <c r="E692" s="246"/>
      <c r="F692" s="315"/>
      <c r="G692" s="315"/>
      <c r="H692" s="315"/>
      <c r="I692" s="315"/>
      <c r="J692" s="315"/>
      <c r="K692" s="315"/>
      <c r="L692" s="315"/>
    </row>
    <row r="693" spans="1:12" x14ac:dyDescent="0.3">
      <c r="A693" s="315"/>
      <c r="B693" s="315"/>
      <c r="C693" s="315"/>
      <c r="D693" s="315"/>
      <c r="E693" s="246"/>
      <c r="F693" s="315"/>
      <c r="G693" s="315"/>
      <c r="H693" s="315"/>
      <c r="I693" s="315"/>
      <c r="J693" s="315"/>
      <c r="K693" s="315"/>
      <c r="L693" s="315"/>
    </row>
    <row r="694" spans="1:12" x14ac:dyDescent="0.3">
      <c r="A694" s="315"/>
      <c r="B694" s="315"/>
      <c r="C694" s="315"/>
      <c r="D694" s="315"/>
      <c r="E694" s="246"/>
      <c r="F694" s="315"/>
      <c r="G694" s="315"/>
      <c r="H694" s="315"/>
      <c r="I694" s="315"/>
      <c r="J694" s="315"/>
      <c r="K694" s="315"/>
      <c r="L694" s="315"/>
    </row>
    <row r="695" spans="1:12" x14ac:dyDescent="0.3">
      <c r="A695" s="315"/>
      <c r="B695" s="315"/>
      <c r="C695" s="315"/>
      <c r="D695" s="315"/>
      <c r="E695" s="246"/>
      <c r="F695" s="315"/>
      <c r="G695" s="315"/>
      <c r="H695" s="315"/>
      <c r="I695" s="315"/>
      <c r="J695" s="315"/>
      <c r="K695" s="315"/>
      <c r="L695" s="315"/>
    </row>
    <row r="696" spans="1:12" x14ac:dyDescent="0.3">
      <c r="A696" s="315"/>
      <c r="B696" s="315"/>
      <c r="C696" s="315"/>
      <c r="D696" s="315"/>
      <c r="E696" s="246"/>
      <c r="F696" s="315"/>
      <c r="G696" s="315"/>
      <c r="H696" s="315"/>
      <c r="I696" s="315"/>
      <c r="J696" s="315"/>
      <c r="K696" s="315"/>
      <c r="L696" s="315"/>
    </row>
    <row r="697" spans="1:12" x14ac:dyDescent="0.3">
      <c r="A697" s="315"/>
      <c r="B697" s="315"/>
      <c r="C697" s="315"/>
      <c r="D697" s="315"/>
      <c r="E697" s="246"/>
      <c r="F697" s="315"/>
      <c r="G697" s="315"/>
      <c r="H697" s="315"/>
      <c r="I697" s="315"/>
      <c r="J697" s="315"/>
      <c r="K697" s="315"/>
      <c r="L697" s="315"/>
    </row>
    <row r="698" spans="1:12" x14ac:dyDescent="0.3">
      <c r="A698" s="315"/>
      <c r="B698" s="315"/>
      <c r="C698" s="315"/>
      <c r="D698" s="315"/>
      <c r="E698" s="246"/>
      <c r="F698" s="315"/>
      <c r="G698" s="315"/>
      <c r="H698" s="315"/>
      <c r="I698" s="315"/>
      <c r="J698" s="315"/>
      <c r="K698" s="315"/>
      <c r="L698" s="315"/>
    </row>
    <row r="699" spans="1:12" x14ac:dyDescent="0.3">
      <c r="A699" s="315"/>
      <c r="B699" s="315"/>
      <c r="C699" s="315"/>
      <c r="D699" s="315"/>
      <c r="E699" s="246"/>
      <c r="F699" s="315"/>
      <c r="G699" s="315"/>
      <c r="H699" s="315"/>
      <c r="I699" s="315"/>
      <c r="J699" s="315"/>
      <c r="K699" s="315"/>
      <c r="L699" s="315"/>
    </row>
    <row r="700" spans="1:12" x14ac:dyDescent="0.3">
      <c r="A700" s="315"/>
      <c r="B700" s="315"/>
      <c r="C700" s="315"/>
      <c r="D700" s="315"/>
      <c r="E700" s="246"/>
      <c r="F700" s="315"/>
      <c r="G700" s="315"/>
      <c r="H700" s="315"/>
      <c r="I700" s="315"/>
      <c r="J700" s="315"/>
      <c r="K700" s="315"/>
      <c r="L700" s="315"/>
    </row>
    <row r="701" spans="1:12" x14ac:dyDescent="0.3">
      <c r="A701" s="315"/>
      <c r="B701" s="315"/>
      <c r="C701" s="315"/>
      <c r="D701" s="315"/>
      <c r="E701" s="246"/>
      <c r="F701" s="315"/>
      <c r="G701" s="315"/>
      <c r="H701" s="315"/>
      <c r="I701" s="315"/>
      <c r="J701" s="315"/>
      <c r="K701" s="315"/>
      <c r="L701" s="315"/>
    </row>
    <row r="702" spans="1:12" x14ac:dyDescent="0.3">
      <c r="A702" s="315"/>
      <c r="B702" s="315"/>
      <c r="C702" s="315"/>
      <c r="D702" s="315"/>
      <c r="E702" s="246"/>
      <c r="F702" s="315"/>
      <c r="G702" s="315"/>
      <c r="H702" s="315"/>
      <c r="I702" s="315"/>
      <c r="J702" s="315"/>
      <c r="K702" s="315"/>
      <c r="L702" s="315"/>
    </row>
    <row r="703" spans="1:12" x14ac:dyDescent="0.3">
      <c r="A703" s="315"/>
      <c r="B703" s="315"/>
      <c r="C703" s="315"/>
      <c r="D703" s="315"/>
      <c r="E703" s="246"/>
      <c r="F703" s="315"/>
      <c r="G703" s="315"/>
      <c r="H703" s="315"/>
      <c r="I703" s="315"/>
      <c r="J703" s="315"/>
      <c r="K703" s="315"/>
      <c r="L703" s="315"/>
    </row>
    <row r="704" spans="1:12" x14ac:dyDescent="0.3">
      <c r="A704" s="315"/>
      <c r="B704" s="315"/>
      <c r="C704" s="315"/>
      <c r="D704" s="315"/>
      <c r="E704" s="246"/>
      <c r="F704" s="315"/>
      <c r="G704" s="315"/>
      <c r="H704" s="315"/>
      <c r="I704" s="315"/>
      <c r="J704" s="315"/>
      <c r="K704" s="315"/>
      <c r="L704" s="315"/>
    </row>
    <row r="705" spans="1:12" x14ac:dyDescent="0.3">
      <c r="A705" s="315"/>
      <c r="B705" s="315"/>
      <c r="C705" s="315"/>
      <c r="D705" s="315"/>
      <c r="E705" s="246"/>
      <c r="F705" s="315"/>
      <c r="G705" s="315"/>
      <c r="H705" s="315"/>
      <c r="I705" s="315"/>
      <c r="J705" s="315"/>
      <c r="K705" s="315"/>
      <c r="L705" s="315"/>
    </row>
    <row r="706" spans="1:12" x14ac:dyDescent="0.3">
      <c r="A706" s="315"/>
      <c r="B706" s="315"/>
      <c r="C706" s="315"/>
      <c r="D706" s="315"/>
      <c r="E706" s="246"/>
      <c r="F706" s="315"/>
      <c r="G706" s="315"/>
      <c r="H706" s="315"/>
      <c r="I706" s="315"/>
      <c r="J706" s="315"/>
      <c r="K706" s="315"/>
      <c r="L706" s="315"/>
    </row>
    <row r="707" spans="1:12" x14ac:dyDescent="0.3">
      <c r="A707" s="315"/>
      <c r="B707" s="315"/>
      <c r="C707" s="315"/>
      <c r="D707" s="315"/>
      <c r="E707" s="246"/>
      <c r="F707" s="315"/>
      <c r="G707" s="315"/>
      <c r="H707" s="315"/>
      <c r="I707" s="315"/>
      <c r="J707" s="315"/>
      <c r="K707" s="315"/>
      <c r="L707" s="315"/>
    </row>
    <row r="708" spans="1:12" x14ac:dyDescent="0.3">
      <c r="A708" s="315"/>
      <c r="B708" s="315"/>
      <c r="C708" s="315"/>
      <c r="D708" s="315"/>
      <c r="E708" s="246"/>
      <c r="F708" s="315"/>
      <c r="G708" s="315"/>
      <c r="H708" s="315"/>
      <c r="I708" s="315"/>
      <c r="J708" s="315"/>
      <c r="K708" s="315"/>
      <c r="L708" s="315"/>
    </row>
    <row r="709" spans="1:12" x14ac:dyDescent="0.3">
      <c r="A709" s="315"/>
      <c r="B709" s="315"/>
      <c r="C709" s="315"/>
      <c r="D709" s="315"/>
      <c r="E709" s="246"/>
      <c r="F709" s="315"/>
      <c r="G709" s="315"/>
      <c r="H709" s="315"/>
      <c r="I709" s="315"/>
      <c r="J709" s="315"/>
      <c r="K709" s="315"/>
      <c r="L709" s="315"/>
    </row>
    <row r="710" spans="1:12" x14ac:dyDescent="0.3">
      <c r="A710" s="315"/>
      <c r="B710" s="315"/>
      <c r="C710" s="315"/>
      <c r="D710" s="315"/>
      <c r="E710" s="246"/>
      <c r="F710" s="315"/>
      <c r="G710" s="315"/>
      <c r="H710" s="315"/>
      <c r="I710" s="315"/>
      <c r="J710" s="315"/>
      <c r="K710" s="315"/>
      <c r="L710" s="315"/>
    </row>
    <row r="711" spans="1:12" x14ac:dyDescent="0.3">
      <c r="A711" s="315"/>
      <c r="B711" s="315"/>
      <c r="C711" s="315"/>
      <c r="D711" s="315"/>
      <c r="E711" s="246"/>
      <c r="F711" s="315"/>
      <c r="G711" s="315"/>
      <c r="H711" s="315"/>
      <c r="I711" s="315"/>
      <c r="J711" s="315"/>
      <c r="K711" s="315"/>
      <c r="L711" s="315"/>
    </row>
    <row r="712" spans="1:12" x14ac:dyDescent="0.3">
      <c r="A712" s="315"/>
      <c r="B712" s="315"/>
      <c r="C712" s="315"/>
      <c r="D712" s="315"/>
      <c r="E712" s="246"/>
      <c r="F712" s="315"/>
      <c r="G712" s="315"/>
      <c r="H712" s="315"/>
      <c r="I712" s="315"/>
      <c r="J712" s="315"/>
      <c r="K712" s="315"/>
      <c r="L712" s="315"/>
    </row>
    <row r="713" spans="1:12" x14ac:dyDescent="0.3">
      <c r="A713" s="315"/>
      <c r="B713" s="315"/>
      <c r="C713" s="315"/>
      <c r="D713" s="315"/>
      <c r="E713" s="246"/>
      <c r="F713" s="315"/>
      <c r="G713" s="315"/>
      <c r="H713" s="315"/>
      <c r="I713" s="315"/>
      <c r="J713" s="315"/>
      <c r="K713" s="315"/>
      <c r="L713" s="315"/>
    </row>
    <row r="714" spans="1:12" x14ac:dyDescent="0.3">
      <c r="A714" s="315"/>
      <c r="B714" s="315"/>
      <c r="C714" s="315"/>
      <c r="D714" s="315"/>
      <c r="E714" s="246"/>
      <c r="F714" s="315"/>
      <c r="G714" s="315"/>
      <c r="H714" s="315"/>
      <c r="I714" s="315"/>
      <c r="J714" s="315"/>
      <c r="K714" s="315"/>
      <c r="L714" s="315"/>
    </row>
    <row r="715" spans="1:12" x14ac:dyDescent="0.3">
      <c r="A715" s="315"/>
      <c r="B715" s="315"/>
      <c r="C715" s="315"/>
      <c r="D715" s="315"/>
      <c r="E715" s="246"/>
      <c r="F715" s="315"/>
      <c r="G715" s="315"/>
      <c r="H715" s="315"/>
      <c r="I715" s="315"/>
      <c r="J715" s="315"/>
      <c r="K715" s="315"/>
      <c r="L715" s="315"/>
    </row>
    <row r="716" spans="1:12" x14ac:dyDescent="0.3">
      <c r="A716" s="315"/>
      <c r="B716" s="315"/>
      <c r="C716" s="315"/>
      <c r="D716" s="315"/>
      <c r="E716" s="246"/>
      <c r="F716" s="315"/>
      <c r="G716" s="315"/>
      <c r="H716" s="315"/>
      <c r="I716" s="315"/>
      <c r="J716" s="315"/>
      <c r="K716" s="315"/>
      <c r="L716" s="315"/>
    </row>
    <row r="717" spans="1:12" x14ac:dyDescent="0.3">
      <c r="A717" s="315"/>
      <c r="B717" s="315"/>
      <c r="C717" s="315"/>
      <c r="D717" s="315"/>
      <c r="E717" s="246"/>
      <c r="F717" s="315"/>
      <c r="G717" s="315"/>
      <c r="H717" s="315"/>
      <c r="I717" s="315"/>
      <c r="J717" s="315"/>
      <c r="K717" s="315"/>
      <c r="L717" s="315"/>
    </row>
    <row r="718" spans="1:12" x14ac:dyDescent="0.3">
      <c r="A718" s="315"/>
      <c r="B718" s="315"/>
      <c r="C718" s="315"/>
      <c r="D718" s="315"/>
      <c r="E718" s="246"/>
      <c r="F718" s="315"/>
      <c r="G718" s="315"/>
      <c r="H718" s="315"/>
      <c r="I718" s="315"/>
      <c r="J718" s="315"/>
      <c r="K718" s="315"/>
      <c r="L718" s="315"/>
    </row>
    <row r="719" spans="1:12" x14ac:dyDescent="0.3">
      <c r="A719" s="315"/>
      <c r="B719" s="315"/>
      <c r="C719" s="315"/>
      <c r="D719" s="315"/>
      <c r="E719" s="246"/>
      <c r="F719" s="315"/>
      <c r="G719" s="315"/>
      <c r="H719" s="315"/>
      <c r="I719" s="315"/>
      <c r="J719" s="315"/>
      <c r="K719" s="315"/>
      <c r="L719" s="315"/>
    </row>
    <row r="720" spans="1:12" x14ac:dyDescent="0.3">
      <c r="A720" s="315"/>
      <c r="B720" s="315"/>
      <c r="C720" s="315"/>
      <c r="D720" s="315"/>
      <c r="E720" s="246"/>
      <c r="F720" s="315"/>
      <c r="G720" s="315"/>
      <c r="H720" s="315"/>
      <c r="I720" s="315"/>
      <c r="J720" s="315"/>
      <c r="K720" s="315"/>
      <c r="L720" s="315"/>
    </row>
    <row r="721" spans="1:12" x14ac:dyDescent="0.3">
      <c r="A721" s="315"/>
      <c r="B721" s="315"/>
      <c r="C721" s="315"/>
      <c r="D721" s="315"/>
      <c r="E721" s="246"/>
      <c r="F721" s="315"/>
      <c r="G721" s="315"/>
      <c r="H721" s="315"/>
      <c r="I721" s="315"/>
      <c r="J721" s="315"/>
      <c r="K721" s="315"/>
      <c r="L721" s="315"/>
    </row>
    <row r="722" spans="1:12" x14ac:dyDescent="0.3">
      <c r="A722" s="315"/>
      <c r="B722" s="315"/>
      <c r="C722" s="315"/>
      <c r="D722" s="315"/>
      <c r="E722" s="246"/>
      <c r="F722" s="315"/>
      <c r="G722" s="315"/>
      <c r="H722" s="315"/>
      <c r="I722" s="315"/>
      <c r="J722" s="315"/>
      <c r="K722" s="315"/>
      <c r="L722" s="315"/>
    </row>
    <row r="723" spans="1:12" x14ac:dyDescent="0.3">
      <c r="A723" s="315"/>
      <c r="B723" s="315"/>
      <c r="C723" s="315"/>
      <c r="D723" s="315"/>
      <c r="E723" s="246"/>
      <c r="F723" s="315"/>
      <c r="G723" s="315"/>
      <c r="H723" s="315"/>
      <c r="I723" s="315"/>
      <c r="J723" s="315"/>
      <c r="K723" s="315"/>
      <c r="L723" s="315"/>
    </row>
    <row r="724" spans="1:12" x14ac:dyDescent="0.3">
      <c r="A724" s="315"/>
      <c r="B724" s="315"/>
      <c r="C724" s="315"/>
      <c r="D724" s="315"/>
      <c r="E724" s="246"/>
      <c r="F724" s="315"/>
      <c r="G724" s="315"/>
      <c r="H724" s="315"/>
      <c r="I724" s="315"/>
      <c r="J724" s="315"/>
      <c r="K724" s="315"/>
      <c r="L724" s="315"/>
    </row>
    <row r="725" spans="1:12" x14ac:dyDescent="0.3">
      <c r="A725" s="315"/>
      <c r="B725" s="315"/>
      <c r="C725" s="315"/>
      <c r="D725" s="315"/>
      <c r="E725" s="246"/>
      <c r="F725" s="315"/>
      <c r="G725" s="315"/>
      <c r="H725" s="315"/>
      <c r="I725" s="315"/>
      <c r="J725" s="315"/>
      <c r="K725" s="315"/>
      <c r="L725" s="315"/>
    </row>
    <row r="726" spans="1:12" x14ac:dyDescent="0.3">
      <c r="A726" s="315"/>
      <c r="B726" s="315"/>
      <c r="C726" s="315"/>
      <c r="D726" s="315"/>
      <c r="E726" s="246"/>
      <c r="F726" s="315"/>
      <c r="G726" s="315"/>
      <c r="H726" s="315"/>
      <c r="I726" s="315"/>
      <c r="J726" s="315"/>
      <c r="K726" s="315"/>
      <c r="L726" s="315"/>
    </row>
    <row r="727" spans="1:12" x14ac:dyDescent="0.3">
      <c r="A727" s="315"/>
      <c r="B727" s="315"/>
      <c r="C727" s="315"/>
      <c r="D727" s="315"/>
      <c r="E727" s="246"/>
      <c r="F727" s="315"/>
      <c r="G727" s="315"/>
      <c r="H727" s="315"/>
      <c r="I727" s="315"/>
      <c r="J727" s="315"/>
      <c r="K727" s="315"/>
      <c r="L727" s="315"/>
    </row>
    <row r="728" spans="1:12" x14ac:dyDescent="0.3">
      <c r="A728" s="315"/>
      <c r="B728" s="315"/>
      <c r="C728" s="315"/>
      <c r="D728" s="315"/>
      <c r="E728" s="246"/>
      <c r="F728" s="315"/>
      <c r="G728" s="315"/>
      <c r="H728" s="315"/>
      <c r="I728" s="315"/>
      <c r="J728" s="315"/>
      <c r="K728" s="315"/>
      <c r="L728" s="315"/>
    </row>
    <row r="729" spans="1:12" x14ac:dyDescent="0.3">
      <c r="A729" s="315"/>
      <c r="B729" s="315"/>
      <c r="C729" s="315"/>
      <c r="D729" s="315"/>
      <c r="E729" s="246"/>
      <c r="F729" s="315"/>
      <c r="G729" s="315"/>
      <c r="H729" s="315"/>
      <c r="I729" s="315"/>
      <c r="J729" s="315"/>
      <c r="K729" s="315"/>
      <c r="L729" s="315"/>
    </row>
    <row r="730" spans="1:12" x14ac:dyDescent="0.3">
      <c r="A730" s="315"/>
      <c r="B730" s="315"/>
      <c r="C730" s="315"/>
      <c r="D730" s="315"/>
      <c r="E730" s="246"/>
      <c r="F730" s="315"/>
      <c r="G730" s="315"/>
      <c r="H730" s="315"/>
      <c r="I730" s="315"/>
      <c r="J730" s="315"/>
      <c r="K730" s="315"/>
      <c r="L730" s="315"/>
    </row>
    <row r="731" spans="1:12" x14ac:dyDescent="0.3">
      <c r="A731" s="315"/>
      <c r="B731" s="315"/>
      <c r="C731" s="315"/>
      <c r="D731" s="315"/>
      <c r="E731" s="246"/>
      <c r="F731" s="315"/>
      <c r="G731" s="315"/>
      <c r="H731" s="315"/>
      <c r="I731" s="315"/>
      <c r="J731" s="315"/>
      <c r="K731" s="315"/>
      <c r="L731" s="315"/>
    </row>
    <row r="732" spans="1:12" x14ac:dyDescent="0.3">
      <c r="A732" s="315"/>
      <c r="B732" s="315"/>
      <c r="C732" s="315"/>
      <c r="D732" s="315"/>
      <c r="E732" s="246"/>
      <c r="F732" s="315"/>
      <c r="G732" s="315"/>
      <c r="H732" s="315"/>
      <c r="I732" s="315"/>
      <c r="J732" s="315"/>
      <c r="K732" s="315"/>
      <c r="L732" s="315"/>
    </row>
    <row r="733" spans="1:12" x14ac:dyDescent="0.3">
      <c r="A733" s="315"/>
      <c r="B733" s="315"/>
      <c r="C733" s="315"/>
      <c r="D733" s="315"/>
      <c r="E733" s="246"/>
      <c r="F733" s="315"/>
      <c r="G733" s="315"/>
      <c r="H733" s="315"/>
      <c r="I733" s="315"/>
      <c r="J733" s="315"/>
      <c r="K733" s="315"/>
      <c r="L733" s="315"/>
    </row>
    <row r="734" spans="1:12" x14ac:dyDescent="0.3">
      <c r="A734" s="315"/>
      <c r="B734" s="315"/>
      <c r="C734" s="315"/>
      <c r="D734" s="315"/>
      <c r="E734" s="246"/>
      <c r="F734" s="315"/>
      <c r="G734" s="315"/>
      <c r="H734" s="315"/>
      <c r="I734" s="315"/>
      <c r="J734" s="315"/>
      <c r="K734" s="315"/>
      <c r="L734" s="315"/>
    </row>
    <row r="735" spans="1:12" x14ac:dyDescent="0.3">
      <c r="A735" s="315"/>
      <c r="B735" s="315"/>
      <c r="C735" s="315"/>
      <c r="D735" s="315"/>
      <c r="E735" s="246"/>
      <c r="F735" s="315"/>
      <c r="G735" s="315"/>
      <c r="H735" s="315"/>
      <c r="I735" s="315"/>
      <c r="J735" s="315"/>
      <c r="K735" s="315"/>
      <c r="L735" s="315"/>
    </row>
    <row r="736" spans="1:12" x14ac:dyDescent="0.3">
      <c r="A736" s="315"/>
      <c r="B736" s="315"/>
      <c r="C736" s="315"/>
      <c r="D736" s="315"/>
      <c r="E736" s="246"/>
      <c r="F736" s="315"/>
      <c r="G736" s="315"/>
      <c r="H736" s="315"/>
      <c r="I736" s="315"/>
      <c r="J736" s="315"/>
      <c r="K736" s="315"/>
      <c r="L736" s="315"/>
    </row>
    <row r="737" spans="1:12" x14ac:dyDescent="0.3">
      <c r="A737" s="315"/>
      <c r="B737" s="315"/>
      <c r="C737" s="315"/>
      <c r="D737" s="315"/>
      <c r="E737" s="246"/>
      <c r="F737" s="315"/>
      <c r="G737" s="315"/>
      <c r="H737" s="315"/>
      <c r="I737" s="315"/>
      <c r="J737" s="315"/>
      <c r="K737" s="315"/>
      <c r="L737" s="315"/>
    </row>
    <row r="738" spans="1:12" x14ac:dyDescent="0.3">
      <c r="A738" s="315"/>
      <c r="B738" s="315"/>
      <c r="C738" s="315"/>
      <c r="D738" s="315"/>
      <c r="E738" s="246"/>
      <c r="F738" s="315"/>
      <c r="G738" s="315"/>
      <c r="H738" s="315"/>
      <c r="I738" s="315"/>
      <c r="J738" s="315"/>
      <c r="K738" s="315"/>
      <c r="L738" s="315"/>
    </row>
    <row r="739" spans="1:12" x14ac:dyDescent="0.3">
      <c r="A739" s="315"/>
      <c r="B739" s="315"/>
      <c r="C739" s="315"/>
      <c r="D739" s="315"/>
      <c r="E739" s="246"/>
      <c r="F739" s="315"/>
      <c r="G739" s="315"/>
      <c r="H739" s="315"/>
      <c r="I739" s="315"/>
      <c r="J739" s="315"/>
      <c r="K739" s="315"/>
      <c r="L739" s="315"/>
    </row>
    <row r="740" spans="1:12" x14ac:dyDescent="0.3">
      <c r="A740" s="315"/>
      <c r="B740" s="315"/>
      <c r="C740" s="315"/>
      <c r="D740" s="315"/>
      <c r="E740" s="246"/>
      <c r="F740" s="315"/>
      <c r="G740" s="315"/>
      <c r="H740" s="315"/>
      <c r="I740" s="315"/>
      <c r="J740" s="315"/>
      <c r="K740" s="315"/>
      <c r="L740" s="315"/>
    </row>
    <row r="741" spans="1:12" x14ac:dyDescent="0.3">
      <c r="A741" s="315"/>
      <c r="B741" s="315"/>
      <c r="C741" s="315"/>
      <c r="D741" s="315"/>
      <c r="E741" s="246"/>
      <c r="F741" s="315"/>
      <c r="G741" s="315"/>
      <c r="H741" s="315"/>
      <c r="I741" s="315"/>
      <c r="J741" s="315"/>
      <c r="K741" s="315"/>
      <c r="L741" s="315"/>
    </row>
    <row r="742" spans="1:12" x14ac:dyDescent="0.3">
      <c r="A742" s="315"/>
      <c r="B742" s="315"/>
      <c r="C742" s="315"/>
      <c r="D742" s="315"/>
      <c r="E742" s="246"/>
      <c r="F742" s="315"/>
      <c r="G742" s="315"/>
      <c r="H742" s="315"/>
      <c r="I742" s="315"/>
      <c r="J742" s="315"/>
      <c r="K742" s="315"/>
      <c r="L742" s="315"/>
    </row>
    <row r="743" spans="1:12" x14ac:dyDescent="0.3">
      <c r="A743" s="315"/>
      <c r="B743" s="315"/>
      <c r="C743" s="315"/>
      <c r="D743" s="315"/>
      <c r="E743" s="246"/>
      <c r="F743" s="315"/>
      <c r="G743" s="315"/>
      <c r="H743" s="315"/>
      <c r="I743" s="315"/>
      <c r="J743" s="315"/>
      <c r="K743" s="315"/>
      <c r="L743" s="315"/>
    </row>
    <row r="744" spans="1:12" x14ac:dyDescent="0.3">
      <c r="A744" s="315"/>
      <c r="B744" s="315"/>
      <c r="C744" s="315"/>
      <c r="D744" s="315"/>
      <c r="E744" s="246"/>
      <c r="F744" s="315"/>
      <c r="G744" s="315"/>
      <c r="H744" s="315"/>
      <c r="I744" s="315"/>
      <c r="J744" s="315"/>
      <c r="K744" s="315"/>
      <c r="L744" s="315"/>
    </row>
    <row r="745" spans="1:12" x14ac:dyDescent="0.3">
      <c r="A745" s="315"/>
      <c r="B745" s="315"/>
      <c r="C745" s="315"/>
      <c r="D745" s="315"/>
      <c r="E745" s="246"/>
      <c r="F745" s="315"/>
      <c r="G745" s="315"/>
      <c r="H745" s="315"/>
      <c r="I745" s="315"/>
      <c r="J745" s="315"/>
      <c r="K745" s="315"/>
      <c r="L745" s="315"/>
    </row>
    <row r="746" spans="1:12" x14ac:dyDescent="0.3">
      <c r="A746" s="315"/>
      <c r="B746" s="315"/>
      <c r="C746" s="315"/>
      <c r="D746" s="315"/>
      <c r="E746" s="246"/>
      <c r="F746" s="315"/>
      <c r="G746" s="315"/>
      <c r="H746" s="315"/>
      <c r="I746" s="315"/>
      <c r="J746" s="315"/>
      <c r="K746" s="315"/>
      <c r="L746" s="315"/>
    </row>
    <row r="747" spans="1:12" x14ac:dyDescent="0.3">
      <c r="A747" s="315"/>
      <c r="B747" s="315"/>
      <c r="C747" s="315"/>
      <c r="D747" s="315"/>
      <c r="E747" s="246"/>
      <c r="F747" s="315"/>
      <c r="G747" s="315"/>
      <c r="H747" s="315"/>
      <c r="I747" s="315"/>
      <c r="J747" s="315"/>
      <c r="K747" s="315"/>
      <c r="L747" s="315"/>
    </row>
    <row r="748" spans="1:12" x14ac:dyDescent="0.3">
      <c r="A748" s="315"/>
      <c r="B748" s="315"/>
      <c r="C748" s="315"/>
      <c r="D748" s="315"/>
      <c r="E748" s="246"/>
      <c r="F748" s="315"/>
      <c r="G748" s="315"/>
      <c r="H748" s="315"/>
      <c r="I748" s="315"/>
      <c r="J748" s="315"/>
      <c r="K748" s="315"/>
      <c r="L748" s="315"/>
    </row>
    <row r="749" spans="1:12" x14ac:dyDescent="0.3">
      <c r="A749" s="315"/>
      <c r="B749" s="315"/>
      <c r="C749" s="315"/>
      <c r="D749" s="315"/>
      <c r="E749" s="246"/>
      <c r="F749" s="315"/>
      <c r="G749" s="315"/>
      <c r="H749" s="315"/>
      <c r="I749" s="315"/>
      <c r="J749" s="315"/>
      <c r="K749" s="315"/>
      <c r="L749" s="315"/>
    </row>
  </sheetData>
  <mergeCells count="14">
    <mergeCell ref="J3:J4"/>
    <mergeCell ref="K3:K4"/>
    <mergeCell ref="L3:L4"/>
    <mergeCell ref="M84:M88"/>
    <mergeCell ref="J1:L1"/>
    <mergeCell ref="A2:L2"/>
    <mergeCell ref="A3:A4"/>
    <mergeCell ref="B3:B4"/>
    <mergeCell ref="C3:C4"/>
    <mergeCell ref="D3:E3"/>
    <mergeCell ref="F3:F4"/>
    <mergeCell ref="G3:G4"/>
    <mergeCell ref="H3:H4"/>
    <mergeCell ref="I3:I4"/>
  </mergeCells>
  <pageMargins left="0.70866141732283472" right="0.70866141732283472" top="0.74803149606299213" bottom="0.23622047244094491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49"/>
  <sheetViews>
    <sheetView view="pageBreakPreview" topLeftCell="A69" zoomScale="60" workbookViewId="0">
      <selection activeCell="G75" sqref="G75"/>
    </sheetView>
  </sheetViews>
  <sheetFormatPr defaultColWidth="9.140625" defaultRowHeight="21" x14ac:dyDescent="0.35"/>
  <cols>
    <col min="1" max="1" width="9.7109375" style="320" customWidth="1"/>
    <col min="2" max="2" width="25.140625" style="320" customWidth="1"/>
    <col min="3" max="3" width="32.85546875" style="320" customWidth="1"/>
    <col min="4" max="4" width="13.5703125" style="320" customWidth="1"/>
    <col min="5" max="5" width="15.7109375" style="398" customWidth="1"/>
    <col min="6" max="6" width="25.5703125" style="320" customWidth="1"/>
    <col min="7" max="7" width="27.42578125" style="320" customWidth="1"/>
    <col min="8" max="8" width="59.42578125" style="320" customWidth="1"/>
    <col min="9" max="10" width="7.140625" style="320" hidden="1" customWidth="1"/>
    <col min="11" max="11" width="4" style="320" hidden="1" customWidth="1"/>
    <col min="12" max="12" width="66.7109375" style="320" customWidth="1"/>
    <col min="13" max="13" width="28.28515625" style="321" customWidth="1"/>
    <col min="14" max="14" width="12.85546875" style="321" customWidth="1"/>
    <col min="15" max="15" width="12.85546875" style="322" customWidth="1"/>
    <col min="16" max="19" width="11.42578125" style="322" customWidth="1"/>
    <col min="20" max="16384" width="9.140625" style="322"/>
  </cols>
  <sheetData>
    <row r="1" spans="1:14" x14ac:dyDescent="0.35">
      <c r="A1" s="318"/>
      <c r="B1" s="318"/>
      <c r="C1" s="318"/>
      <c r="D1" s="318"/>
      <c r="E1" s="319"/>
      <c r="F1" s="318"/>
      <c r="G1" s="318"/>
      <c r="H1" s="318"/>
      <c r="J1" s="952" t="s">
        <v>10</v>
      </c>
      <c r="K1" s="952"/>
      <c r="L1" s="952"/>
    </row>
    <row r="2" spans="1:14" ht="52.5" customHeight="1" x14ac:dyDescent="0.35">
      <c r="A2" s="953" t="s">
        <v>2091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323"/>
      <c r="N2" s="323"/>
    </row>
    <row r="3" spans="1:14" ht="38.25" customHeight="1" x14ac:dyDescent="0.35">
      <c r="A3" s="950" t="s">
        <v>12</v>
      </c>
      <c r="B3" s="950" t="s">
        <v>425</v>
      </c>
      <c r="C3" s="950" t="s">
        <v>424</v>
      </c>
      <c r="D3" s="950" t="s">
        <v>13</v>
      </c>
      <c r="E3" s="950"/>
      <c r="F3" s="950" t="s">
        <v>21</v>
      </c>
      <c r="G3" s="954" t="s">
        <v>824</v>
      </c>
      <c r="H3" s="950" t="s">
        <v>17</v>
      </c>
      <c r="I3" s="950" t="s">
        <v>18</v>
      </c>
      <c r="J3" s="950" t="s">
        <v>19</v>
      </c>
      <c r="K3" s="950" t="s">
        <v>20</v>
      </c>
      <c r="L3" s="950" t="s">
        <v>825</v>
      </c>
      <c r="M3" s="324"/>
    </row>
    <row r="4" spans="1:14" ht="147.75" customHeight="1" x14ac:dyDescent="0.35">
      <c r="A4" s="950"/>
      <c r="B4" s="950"/>
      <c r="C4" s="950"/>
      <c r="D4" s="325" t="s">
        <v>14</v>
      </c>
      <c r="E4" s="326" t="s">
        <v>15</v>
      </c>
      <c r="F4" s="950"/>
      <c r="G4" s="955"/>
      <c r="H4" s="950"/>
      <c r="I4" s="950"/>
      <c r="J4" s="950"/>
      <c r="K4" s="950"/>
      <c r="L4" s="950"/>
      <c r="M4" s="324"/>
      <c r="N4" s="324"/>
    </row>
    <row r="5" spans="1:14" x14ac:dyDescent="0.35">
      <c r="A5" s="325">
        <v>1</v>
      </c>
      <c r="B5" s="325">
        <v>2</v>
      </c>
      <c r="C5" s="325">
        <v>3</v>
      </c>
      <c r="D5" s="325">
        <v>4</v>
      </c>
      <c r="E5" s="325">
        <v>5</v>
      </c>
      <c r="F5" s="325">
        <v>6</v>
      </c>
      <c r="G5" s="325">
        <v>7</v>
      </c>
      <c r="H5" s="325">
        <v>8</v>
      </c>
      <c r="I5" s="325">
        <v>9</v>
      </c>
      <c r="J5" s="325">
        <v>10</v>
      </c>
      <c r="K5" s="325">
        <v>11</v>
      </c>
      <c r="L5" s="325">
        <v>12</v>
      </c>
      <c r="M5" s="324"/>
      <c r="N5" s="324"/>
    </row>
    <row r="6" spans="1:14" ht="60.75" hidden="1" x14ac:dyDescent="0.35">
      <c r="A6" s="325">
        <v>1</v>
      </c>
      <c r="B6" s="325" t="s">
        <v>384</v>
      </c>
      <c r="C6" s="327" t="s">
        <v>640</v>
      </c>
      <c r="D6" s="325" t="s">
        <v>89</v>
      </c>
      <c r="E6" s="328">
        <v>74.650000000000006</v>
      </c>
      <c r="F6" s="325" t="s">
        <v>637</v>
      </c>
      <c r="G6" s="329" t="s">
        <v>638</v>
      </c>
      <c r="H6" s="325" t="s">
        <v>639</v>
      </c>
      <c r="I6" s="329"/>
      <c r="J6" s="329"/>
      <c r="K6" s="329"/>
      <c r="L6" s="330" t="s">
        <v>881</v>
      </c>
      <c r="M6" s="331"/>
      <c r="N6" s="331"/>
    </row>
    <row r="7" spans="1:14" s="320" customFormat="1" ht="60.75" hidden="1" x14ac:dyDescent="0.25">
      <c r="A7" s="325">
        <v>2</v>
      </c>
      <c r="B7" s="325" t="s">
        <v>384</v>
      </c>
      <c r="C7" s="327" t="s">
        <v>645</v>
      </c>
      <c r="D7" s="325" t="s">
        <v>89</v>
      </c>
      <c r="E7" s="332">
        <v>41.13</v>
      </c>
      <c r="F7" s="325" t="s">
        <v>642</v>
      </c>
      <c r="G7" s="325" t="s">
        <v>643</v>
      </c>
      <c r="H7" s="325" t="s">
        <v>644</v>
      </c>
      <c r="I7" s="333"/>
      <c r="J7" s="333"/>
      <c r="K7" s="333"/>
      <c r="L7" s="330" t="s">
        <v>881</v>
      </c>
      <c r="M7" s="334"/>
      <c r="N7" s="334"/>
    </row>
    <row r="8" spans="1:14" ht="60.75" hidden="1" x14ac:dyDescent="0.35">
      <c r="A8" s="325">
        <v>3</v>
      </c>
      <c r="B8" s="325" t="s">
        <v>384</v>
      </c>
      <c r="C8" s="327" t="s">
        <v>664</v>
      </c>
      <c r="D8" s="325" t="s">
        <v>89</v>
      </c>
      <c r="E8" s="326">
        <v>46.87</v>
      </c>
      <c r="F8" s="325" t="s">
        <v>665</v>
      </c>
      <c r="G8" s="325" t="s">
        <v>638</v>
      </c>
      <c r="H8" s="325" t="s">
        <v>666</v>
      </c>
      <c r="I8" s="325"/>
      <c r="J8" s="325"/>
      <c r="K8" s="325"/>
      <c r="L8" s="330" t="s">
        <v>881</v>
      </c>
      <c r="M8" s="331"/>
      <c r="N8" s="331"/>
    </row>
    <row r="9" spans="1:14" ht="60.75" hidden="1" x14ac:dyDescent="0.35">
      <c r="A9" s="325">
        <v>4</v>
      </c>
      <c r="B9" s="325" t="s">
        <v>384</v>
      </c>
      <c r="C9" s="327" t="s">
        <v>1921</v>
      </c>
      <c r="D9" s="325" t="s">
        <v>89</v>
      </c>
      <c r="E9" s="326">
        <v>57.3</v>
      </c>
      <c r="F9" s="325" t="s">
        <v>1922</v>
      </c>
      <c r="G9" s="335">
        <v>41622</v>
      </c>
      <c r="H9" s="325" t="s">
        <v>1923</v>
      </c>
      <c r="I9" s="325"/>
      <c r="J9" s="325"/>
      <c r="K9" s="325"/>
      <c r="L9" s="330" t="s">
        <v>881</v>
      </c>
      <c r="M9" s="331"/>
      <c r="N9" s="331"/>
    </row>
    <row r="10" spans="1:14" ht="60.75" hidden="1" x14ac:dyDescent="0.35">
      <c r="A10" s="325">
        <v>5</v>
      </c>
      <c r="B10" s="325" t="s">
        <v>384</v>
      </c>
      <c r="C10" s="327" t="s">
        <v>667</v>
      </c>
      <c r="D10" s="325" t="s">
        <v>89</v>
      </c>
      <c r="E10" s="326">
        <v>37.44</v>
      </c>
      <c r="F10" s="325" t="s">
        <v>668</v>
      </c>
      <c r="G10" s="325" t="s">
        <v>638</v>
      </c>
      <c r="H10" s="325" t="s">
        <v>669</v>
      </c>
      <c r="I10" s="325"/>
      <c r="J10" s="325"/>
      <c r="K10" s="325"/>
      <c r="L10" s="330" t="s">
        <v>881</v>
      </c>
      <c r="M10" s="331"/>
      <c r="N10" s="331"/>
    </row>
    <row r="11" spans="1:14" ht="60.75" hidden="1" x14ac:dyDescent="0.35">
      <c r="A11" s="325">
        <v>6</v>
      </c>
      <c r="B11" s="325" t="s">
        <v>384</v>
      </c>
      <c r="C11" s="327" t="s">
        <v>670</v>
      </c>
      <c r="D11" s="325" t="s">
        <v>89</v>
      </c>
      <c r="E11" s="326">
        <v>47.11</v>
      </c>
      <c r="F11" s="325" t="s">
        <v>671</v>
      </c>
      <c r="G11" s="325" t="s">
        <v>638</v>
      </c>
      <c r="H11" s="325" t="s">
        <v>672</v>
      </c>
      <c r="I11" s="325"/>
      <c r="J11" s="325"/>
      <c r="K11" s="325"/>
      <c r="L11" s="330" t="s">
        <v>881</v>
      </c>
      <c r="M11" s="331"/>
      <c r="N11" s="331"/>
    </row>
    <row r="12" spans="1:14" ht="60.75" hidden="1" x14ac:dyDescent="0.35">
      <c r="A12" s="325">
        <v>7</v>
      </c>
      <c r="B12" s="325" t="s">
        <v>384</v>
      </c>
      <c r="C12" s="327" t="s">
        <v>673</v>
      </c>
      <c r="D12" s="325" t="s">
        <v>89</v>
      </c>
      <c r="E12" s="326">
        <v>42.05</v>
      </c>
      <c r="F12" s="325" t="s">
        <v>641</v>
      </c>
      <c r="G12" s="325" t="s">
        <v>674</v>
      </c>
      <c r="H12" s="325" t="s">
        <v>675</v>
      </c>
      <c r="I12" s="336"/>
      <c r="J12" s="336"/>
      <c r="K12" s="336"/>
      <c r="L12" s="330" t="s">
        <v>881</v>
      </c>
    </row>
    <row r="13" spans="1:14" ht="60.75" hidden="1" x14ac:dyDescent="0.35">
      <c r="A13" s="325">
        <v>8</v>
      </c>
      <c r="B13" s="325" t="s">
        <v>384</v>
      </c>
      <c r="C13" s="327" t="s">
        <v>1918</v>
      </c>
      <c r="D13" s="325" t="s">
        <v>89</v>
      </c>
      <c r="E13" s="326">
        <v>34.6</v>
      </c>
      <c r="F13" s="325" t="s">
        <v>1919</v>
      </c>
      <c r="G13" s="325" t="s">
        <v>674</v>
      </c>
      <c r="H13" s="325" t="s">
        <v>1920</v>
      </c>
      <c r="I13" s="336"/>
      <c r="J13" s="336"/>
      <c r="K13" s="336"/>
      <c r="L13" s="330" t="s">
        <v>881</v>
      </c>
    </row>
    <row r="14" spans="1:14" ht="54" hidden="1" customHeight="1" x14ac:dyDescent="0.35">
      <c r="A14" s="325">
        <v>9</v>
      </c>
      <c r="B14" s="325" t="s">
        <v>384</v>
      </c>
      <c r="C14" s="327" t="s">
        <v>721</v>
      </c>
      <c r="D14" s="325" t="s">
        <v>89</v>
      </c>
      <c r="E14" s="326">
        <v>40.9</v>
      </c>
      <c r="F14" s="325" t="s">
        <v>722</v>
      </c>
      <c r="G14" s="325" t="s">
        <v>638</v>
      </c>
      <c r="H14" s="325" t="s">
        <v>723</v>
      </c>
      <c r="I14" s="336"/>
      <c r="J14" s="336"/>
      <c r="K14" s="336"/>
      <c r="L14" s="330" t="s">
        <v>881</v>
      </c>
    </row>
    <row r="15" spans="1:14" ht="54" hidden="1" customHeight="1" x14ac:dyDescent="0.35">
      <c r="A15" s="325">
        <v>10</v>
      </c>
      <c r="B15" s="325" t="s">
        <v>384</v>
      </c>
      <c r="C15" s="327" t="s">
        <v>1925</v>
      </c>
      <c r="D15" s="325" t="s">
        <v>89</v>
      </c>
      <c r="E15" s="326">
        <v>28.2</v>
      </c>
      <c r="F15" s="325" t="s">
        <v>1926</v>
      </c>
      <c r="G15" s="335">
        <v>41374</v>
      </c>
      <c r="H15" s="325" t="s">
        <v>1927</v>
      </c>
      <c r="I15" s="336"/>
      <c r="J15" s="336"/>
      <c r="K15" s="336"/>
      <c r="L15" s="330" t="s">
        <v>881</v>
      </c>
    </row>
    <row r="16" spans="1:14" ht="54" hidden="1" customHeight="1" x14ac:dyDescent="0.35">
      <c r="A16" s="325">
        <v>11</v>
      </c>
      <c r="B16" s="325" t="s">
        <v>384</v>
      </c>
      <c r="C16" s="327" t="s">
        <v>1929</v>
      </c>
      <c r="D16" s="325" t="s">
        <v>89</v>
      </c>
      <c r="E16" s="326">
        <v>41</v>
      </c>
      <c r="F16" s="325" t="s">
        <v>724</v>
      </c>
      <c r="G16" s="325" t="s">
        <v>638</v>
      </c>
      <c r="H16" s="325" t="s">
        <v>725</v>
      </c>
      <c r="I16" s="336"/>
      <c r="J16" s="336"/>
      <c r="K16" s="336"/>
      <c r="L16" s="330" t="s">
        <v>881</v>
      </c>
      <c r="N16" s="337"/>
    </row>
    <row r="17" spans="1:15" ht="54" hidden="1" customHeight="1" x14ac:dyDescent="0.35">
      <c r="A17" s="325">
        <v>12</v>
      </c>
      <c r="B17" s="325" t="s">
        <v>384</v>
      </c>
      <c r="C17" s="327" t="s">
        <v>727</v>
      </c>
      <c r="D17" s="325" t="s">
        <v>89</v>
      </c>
      <c r="E17" s="326">
        <v>41.04</v>
      </c>
      <c r="F17" s="325" t="s">
        <v>726</v>
      </c>
      <c r="G17" s="335" t="s">
        <v>643</v>
      </c>
      <c r="H17" s="325" t="s">
        <v>728</v>
      </c>
      <c r="I17" s="336"/>
      <c r="J17" s="336"/>
      <c r="K17" s="336"/>
      <c r="L17" s="330" t="s">
        <v>881</v>
      </c>
      <c r="N17" s="337"/>
    </row>
    <row r="18" spans="1:15" ht="54" hidden="1" customHeight="1" x14ac:dyDescent="0.35">
      <c r="A18" s="325">
        <v>13</v>
      </c>
      <c r="B18" s="325" t="s">
        <v>384</v>
      </c>
      <c r="C18" s="327" t="s">
        <v>758</v>
      </c>
      <c r="D18" s="325" t="s">
        <v>89</v>
      </c>
      <c r="E18" s="326">
        <v>47.11</v>
      </c>
      <c r="F18" s="325" t="s">
        <v>759</v>
      </c>
      <c r="G18" s="335" t="s">
        <v>638</v>
      </c>
      <c r="H18" s="325" t="s">
        <v>760</v>
      </c>
      <c r="I18" s="336"/>
      <c r="J18" s="336"/>
      <c r="K18" s="336"/>
      <c r="L18" s="330" t="s">
        <v>881</v>
      </c>
      <c r="N18" s="337"/>
    </row>
    <row r="19" spans="1:15" ht="54" hidden="1" customHeight="1" x14ac:dyDescent="0.35">
      <c r="A19" s="325">
        <v>14</v>
      </c>
      <c r="B19" s="325" t="s">
        <v>384</v>
      </c>
      <c r="C19" s="327" t="s">
        <v>732</v>
      </c>
      <c r="D19" s="325" t="s">
        <v>89</v>
      </c>
      <c r="E19" s="326">
        <v>61.9</v>
      </c>
      <c r="F19" s="325" t="s">
        <v>734</v>
      </c>
      <c r="G19" s="325" t="s">
        <v>643</v>
      </c>
      <c r="H19" s="325" t="s">
        <v>733</v>
      </c>
      <c r="I19" s="336"/>
      <c r="J19" s="336"/>
      <c r="K19" s="336"/>
      <c r="L19" s="330" t="s">
        <v>881</v>
      </c>
      <c r="N19" s="337"/>
    </row>
    <row r="20" spans="1:15" ht="60.75" hidden="1" x14ac:dyDescent="0.35">
      <c r="A20" s="325">
        <v>15</v>
      </c>
      <c r="B20" s="325" t="s">
        <v>384</v>
      </c>
      <c r="C20" s="327" t="s">
        <v>747</v>
      </c>
      <c r="D20" s="325" t="s">
        <v>89</v>
      </c>
      <c r="E20" s="326">
        <v>48.41</v>
      </c>
      <c r="F20" s="325" t="s">
        <v>746</v>
      </c>
      <c r="G20" s="325" t="s">
        <v>643</v>
      </c>
      <c r="H20" s="325" t="s">
        <v>748</v>
      </c>
      <c r="I20" s="338"/>
      <c r="J20" s="338"/>
      <c r="K20" s="336"/>
      <c r="L20" s="330" t="s">
        <v>881</v>
      </c>
      <c r="N20" s="337"/>
      <c r="O20" s="339"/>
    </row>
    <row r="21" spans="1:15" ht="60.75" hidden="1" x14ac:dyDescent="0.35">
      <c r="A21" s="325">
        <v>16</v>
      </c>
      <c r="B21" s="325" t="s">
        <v>384</v>
      </c>
      <c r="C21" s="327" t="s">
        <v>1915</v>
      </c>
      <c r="D21" s="325" t="s">
        <v>89</v>
      </c>
      <c r="E21" s="326">
        <v>44.2</v>
      </c>
      <c r="F21" s="325" t="s">
        <v>1916</v>
      </c>
      <c r="G21" s="335">
        <v>41374</v>
      </c>
      <c r="H21" s="325" t="s">
        <v>1917</v>
      </c>
      <c r="I21" s="338"/>
      <c r="J21" s="338"/>
      <c r="K21" s="336"/>
      <c r="L21" s="330" t="s">
        <v>881</v>
      </c>
      <c r="N21" s="337"/>
      <c r="O21" s="339"/>
    </row>
    <row r="22" spans="1:15" ht="41.25" hidden="1" customHeight="1" x14ac:dyDescent="0.35">
      <c r="A22" s="325">
        <v>17</v>
      </c>
      <c r="B22" s="325" t="s">
        <v>384</v>
      </c>
      <c r="C22" s="327" t="s">
        <v>816</v>
      </c>
      <c r="D22" s="325" t="s">
        <v>89</v>
      </c>
      <c r="E22" s="326">
        <v>40.5</v>
      </c>
      <c r="F22" s="325" t="s">
        <v>817</v>
      </c>
      <c r="G22" s="325" t="s">
        <v>818</v>
      </c>
      <c r="H22" s="325" t="s">
        <v>819</v>
      </c>
      <c r="I22" s="338"/>
      <c r="J22" s="338"/>
      <c r="K22" s="336"/>
      <c r="L22" s="330" t="s">
        <v>881</v>
      </c>
      <c r="N22" s="337"/>
      <c r="O22" s="339"/>
    </row>
    <row r="23" spans="1:15" ht="54" hidden="1" customHeight="1" x14ac:dyDescent="0.35">
      <c r="A23" s="325">
        <v>18</v>
      </c>
      <c r="B23" s="325" t="s">
        <v>384</v>
      </c>
      <c r="C23" s="327" t="s">
        <v>883</v>
      </c>
      <c r="D23" s="325" t="s">
        <v>89</v>
      </c>
      <c r="E23" s="326">
        <v>28.3</v>
      </c>
      <c r="F23" s="325" t="s">
        <v>730</v>
      </c>
      <c r="G23" s="325" t="s">
        <v>643</v>
      </c>
      <c r="H23" s="325" t="s">
        <v>731</v>
      </c>
      <c r="I23" s="336"/>
      <c r="J23" s="336"/>
      <c r="K23" s="336"/>
      <c r="L23" s="330" t="s">
        <v>881</v>
      </c>
    </row>
    <row r="24" spans="1:15" ht="60.75" hidden="1" x14ac:dyDescent="0.35">
      <c r="A24" s="325">
        <v>19</v>
      </c>
      <c r="B24" s="325" t="s">
        <v>384</v>
      </c>
      <c r="C24" s="327" t="s">
        <v>838</v>
      </c>
      <c r="D24" s="327" t="s">
        <v>89</v>
      </c>
      <c r="E24" s="326">
        <v>41</v>
      </c>
      <c r="F24" s="325" t="s">
        <v>839</v>
      </c>
      <c r="G24" s="335">
        <v>41373</v>
      </c>
      <c r="H24" s="325" t="s">
        <v>840</v>
      </c>
      <c r="I24" s="336"/>
      <c r="J24" s="336"/>
      <c r="K24" s="336"/>
      <c r="L24" s="330" t="s">
        <v>881</v>
      </c>
      <c r="M24" s="321" t="s">
        <v>1020</v>
      </c>
    </row>
    <row r="25" spans="1:15" ht="61.5" hidden="1" customHeight="1" x14ac:dyDescent="0.35">
      <c r="A25" s="325">
        <v>20</v>
      </c>
      <c r="B25" s="325" t="s">
        <v>384</v>
      </c>
      <c r="C25" s="327" t="s">
        <v>805</v>
      </c>
      <c r="D25" s="325" t="s">
        <v>89</v>
      </c>
      <c r="E25" s="326">
        <v>57.9</v>
      </c>
      <c r="F25" s="325" t="s">
        <v>806</v>
      </c>
      <c r="G25" s="325" t="s">
        <v>807</v>
      </c>
      <c r="H25" s="325" t="s">
        <v>808</v>
      </c>
      <c r="I25" s="336"/>
      <c r="J25" s="336"/>
      <c r="K25" s="336"/>
      <c r="L25" s="330" t="s">
        <v>881</v>
      </c>
    </row>
    <row r="26" spans="1:15" ht="60.75" hidden="1" x14ac:dyDescent="0.35">
      <c r="A26" s="325">
        <v>21</v>
      </c>
      <c r="B26" s="325" t="s">
        <v>384</v>
      </c>
      <c r="C26" s="327" t="s">
        <v>646</v>
      </c>
      <c r="D26" s="325" t="s">
        <v>89</v>
      </c>
      <c r="E26" s="326">
        <v>43.1</v>
      </c>
      <c r="F26" s="325" t="s">
        <v>647</v>
      </c>
      <c r="G26" s="325" t="s">
        <v>648</v>
      </c>
      <c r="H26" s="325" t="s">
        <v>649</v>
      </c>
      <c r="I26" s="333"/>
      <c r="J26" s="333"/>
      <c r="K26" s="333"/>
      <c r="L26" s="330" t="s">
        <v>881</v>
      </c>
      <c r="M26" s="331"/>
      <c r="N26" s="334"/>
    </row>
    <row r="27" spans="1:15" ht="60.75" hidden="1" x14ac:dyDescent="0.35">
      <c r="A27" s="325">
        <v>22</v>
      </c>
      <c r="B27" s="325" t="s">
        <v>384</v>
      </c>
      <c r="C27" s="327" t="s">
        <v>858</v>
      </c>
      <c r="D27" s="327" t="s">
        <v>89</v>
      </c>
      <c r="E27" s="326">
        <v>22.2</v>
      </c>
      <c r="F27" s="325" t="s">
        <v>859</v>
      </c>
      <c r="G27" s="335">
        <v>42193</v>
      </c>
      <c r="H27" s="325" t="s">
        <v>860</v>
      </c>
      <c r="I27" s="336"/>
      <c r="J27" s="336"/>
      <c r="K27" s="336"/>
      <c r="L27" s="330" t="s">
        <v>881</v>
      </c>
      <c r="M27" s="337"/>
    </row>
    <row r="28" spans="1:15" ht="60.75" hidden="1" x14ac:dyDescent="0.35">
      <c r="A28" s="325">
        <v>23</v>
      </c>
      <c r="B28" s="325" t="s">
        <v>384</v>
      </c>
      <c r="C28" s="327" t="s">
        <v>1936</v>
      </c>
      <c r="D28" s="327" t="s">
        <v>89</v>
      </c>
      <c r="E28" s="326">
        <v>23.2</v>
      </c>
      <c r="F28" s="325" t="s">
        <v>398</v>
      </c>
      <c r="G28" s="335">
        <v>41849</v>
      </c>
      <c r="H28" s="325" t="s">
        <v>1937</v>
      </c>
      <c r="I28" s="336"/>
      <c r="J28" s="336"/>
      <c r="K28" s="336"/>
      <c r="L28" s="330" t="s">
        <v>881</v>
      </c>
      <c r="M28" s="337"/>
    </row>
    <row r="29" spans="1:15" ht="60.75" hidden="1" x14ac:dyDescent="0.35">
      <c r="A29" s="325">
        <v>24</v>
      </c>
      <c r="B29" s="325" t="s">
        <v>384</v>
      </c>
      <c r="C29" s="327" t="s">
        <v>1941</v>
      </c>
      <c r="D29" s="327"/>
      <c r="E29" s="326">
        <v>19.7</v>
      </c>
      <c r="F29" s="325" t="s">
        <v>393</v>
      </c>
      <c r="G29" s="335">
        <v>41850</v>
      </c>
      <c r="H29" s="325" t="s">
        <v>1942</v>
      </c>
      <c r="I29" s="336"/>
      <c r="J29" s="336"/>
      <c r="K29" s="336"/>
      <c r="L29" s="330" t="s">
        <v>881</v>
      </c>
      <c r="M29" s="337"/>
    </row>
    <row r="30" spans="1:15" ht="60.75" hidden="1" x14ac:dyDescent="0.35">
      <c r="A30" s="325">
        <v>25</v>
      </c>
      <c r="B30" s="325" t="s">
        <v>1914</v>
      </c>
      <c r="C30" s="327" t="s">
        <v>661</v>
      </c>
      <c r="D30" s="325" t="s">
        <v>89</v>
      </c>
      <c r="E30" s="326">
        <v>18.2</v>
      </c>
      <c r="F30" s="325" t="s">
        <v>660</v>
      </c>
      <c r="G30" s="325" t="s">
        <v>662</v>
      </c>
      <c r="H30" s="325" t="s">
        <v>663</v>
      </c>
      <c r="I30" s="325"/>
      <c r="J30" s="325"/>
      <c r="K30" s="325"/>
      <c r="L30" s="330" t="s">
        <v>881</v>
      </c>
      <c r="M30" s="331"/>
      <c r="N30" s="331"/>
    </row>
    <row r="31" spans="1:15" ht="53.25" hidden="1" customHeight="1" x14ac:dyDescent="0.35">
      <c r="A31" s="325">
        <v>26</v>
      </c>
      <c r="B31" s="327" t="s">
        <v>700</v>
      </c>
      <c r="C31" s="327" t="s">
        <v>703</v>
      </c>
      <c r="D31" s="325" t="s">
        <v>89</v>
      </c>
      <c r="E31" s="340">
        <v>171.1</v>
      </c>
      <c r="F31" s="325" t="s">
        <v>701</v>
      </c>
      <c r="G31" s="325" t="s">
        <v>702</v>
      </c>
      <c r="H31" s="325" t="s">
        <v>704</v>
      </c>
      <c r="I31" s="341"/>
      <c r="J31" s="341"/>
      <c r="K31" s="342"/>
      <c r="L31" s="325"/>
      <c r="O31" s="343"/>
    </row>
    <row r="32" spans="1:15" ht="53.25" hidden="1" customHeight="1" x14ac:dyDescent="0.35">
      <c r="A32" s="325">
        <v>27</v>
      </c>
      <c r="B32" s="325" t="s">
        <v>717</v>
      </c>
      <c r="C32" s="327" t="s">
        <v>718</v>
      </c>
      <c r="D32" s="325" t="s">
        <v>89</v>
      </c>
      <c r="E32" s="326">
        <v>73.760000000000005</v>
      </c>
      <c r="F32" s="325" t="s">
        <v>716</v>
      </c>
      <c r="G32" s="325" t="s">
        <v>719</v>
      </c>
      <c r="H32" s="325" t="s">
        <v>720</v>
      </c>
      <c r="I32" s="336"/>
      <c r="J32" s="336"/>
      <c r="K32" s="336"/>
      <c r="L32" s="325"/>
      <c r="N32" s="337"/>
    </row>
    <row r="33" spans="1:18" ht="53.25" hidden="1" customHeight="1" x14ac:dyDescent="0.35">
      <c r="A33" s="325">
        <v>28</v>
      </c>
      <c r="B33" s="325" t="s">
        <v>384</v>
      </c>
      <c r="C33" s="327" t="s">
        <v>753</v>
      </c>
      <c r="D33" s="325" t="s">
        <v>89</v>
      </c>
      <c r="E33" s="326">
        <v>31.4</v>
      </c>
      <c r="F33" s="325" t="s">
        <v>755</v>
      </c>
      <c r="G33" s="325" t="s">
        <v>434</v>
      </c>
      <c r="H33" s="325" t="s">
        <v>754</v>
      </c>
      <c r="I33" s="336"/>
      <c r="J33" s="336"/>
      <c r="K33" s="336"/>
      <c r="L33" s="330" t="s">
        <v>881</v>
      </c>
      <c r="N33" s="337"/>
      <c r="R33" s="339"/>
    </row>
    <row r="34" spans="1:18" ht="121.5" hidden="1" x14ac:dyDescent="0.35">
      <c r="A34" s="325">
        <v>29</v>
      </c>
      <c r="B34" s="325" t="s">
        <v>384</v>
      </c>
      <c r="C34" s="327" t="s">
        <v>791</v>
      </c>
      <c r="D34" s="325" t="s">
        <v>89</v>
      </c>
      <c r="E34" s="326">
        <v>55.6</v>
      </c>
      <c r="F34" s="325" t="s">
        <v>809</v>
      </c>
      <c r="G34" s="325" t="s">
        <v>810</v>
      </c>
      <c r="H34" s="325" t="s">
        <v>811</v>
      </c>
      <c r="I34" s="336"/>
      <c r="J34" s="336"/>
      <c r="K34" s="336"/>
      <c r="L34" s="325"/>
      <c r="M34" s="334" t="s">
        <v>2082</v>
      </c>
      <c r="N34" s="337"/>
    </row>
    <row r="35" spans="1:18" ht="102" hidden="1" customHeight="1" x14ac:dyDescent="0.35">
      <c r="A35" s="325">
        <v>30</v>
      </c>
      <c r="B35" s="325" t="s">
        <v>650</v>
      </c>
      <c r="C35" s="327" t="s">
        <v>651</v>
      </c>
      <c r="D35" s="325" t="s">
        <v>89</v>
      </c>
      <c r="E35" s="326">
        <v>267.89999999999998</v>
      </c>
      <c r="F35" s="325" t="s">
        <v>652</v>
      </c>
      <c r="G35" s="325" t="s">
        <v>653</v>
      </c>
      <c r="H35" s="325" t="s">
        <v>654</v>
      </c>
      <c r="I35" s="325"/>
      <c r="J35" s="325"/>
      <c r="K35" s="325"/>
      <c r="L35" s="325" t="s">
        <v>2084</v>
      </c>
      <c r="M35" s="334" t="s">
        <v>2082</v>
      </c>
      <c r="N35" s="331"/>
    </row>
    <row r="36" spans="1:18" ht="121.5" x14ac:dyDescent="0.35">
      <c r="A36" s="325">
        <v>1</v>
      </c>
      <c r="B36" s="325" t="s">
        <v>655</v>
      </c>
      <c r="C36" s="327" t="s">
        <v>691</v>
      </c>
      <c r="D36" s="325" t="s">
        <v>89</v>
      </c>
      <c r="E36" s="326">
        <v>320.89999999999998</v>
      </c>
      <c r="F36" s="325" t="s">
        <v>656</v>
      </c>
      <c r="G36" s="325" t="s">
        <v>653</v>
      </c>
      <c r="H36" s="325" t="s">
        <v>654</v>
      </c>
      <c r="I36" s="325"/>
      <c r="J36" s="325"/>
      <c r="K36" s="325"/>
      <c r="L36" s="327" t="s">
        <v>871</v>
      </c>
      <c r="M36" s="331"/>
      <c r="N36" s="331"/>
    </row>
    <row r="37" spans="1:18" ht="121.5" hidden="1" x14ac:dyDescent="0.35">
      <c r="A37" s="325">
        <v>32</v>
      </c>
      <c r="B37" s="325" t="s">
        <v>657</v>
      </c>
      <c r="C37" s="327" t="s">
        <v>658</v>
      </c>
      <c r="D37" s="325" t="s">
        <v>89</v>
      </c>
      <c r="E37" s="326">
        <v>141.30000000000001</v>
      </c>
      <c r="F37" s="325" t="s">
        <v>659</v>
      </c>
      <c r="G37" s="325" t="s">
        <v>653</v>
      </c>
      <c r="H37" s="325" t="s">
        <v>654</v>
      </c>
      <c r="I37" s="333"/>
      <c r="J37" s="333"/>
      <c r="K37" s="333"/>
      <c r="L37" s="325" t="s">
        <v>2084</v>
      </c>
      <c r="M37" s="334" t="s">
        <v>2082</v>
      </c>
      <c r="N37" s="331"/>
    </row>
    <row r="38" spans="1:18" ht="121.5" hidden="1" x14ac:dyDescent="0.35">
      <c r="A38" s="325">
        <v>33</v>
      </c>
      <c r="B38" s="325" t="s">
        <v>156</v>
      </c>
      <c r="C38" s="327" t="s">
        <v>678</v>
      </c>
      <c r="D38" s="325" t="s">
        <v>89</v>
      </c>
      <c r="E38" s="326">
        <v>289.10000000000002</v>
      </c>
      <c r="F38" s="325" t="s">
        <v>676</v>
      </c>
      <c r="G38" s="325" t="s">
        <v>677</v>
      </c>
      <c r="H38" s="325" t="s">
        <v>679</v>
      </c>
      <c r="I38" s="336"/>
      <c r="J38" s="336"/>
      <c r="K38" s="336"/>
      <c r="L38" s="344" t="s">
        <v>867</v>
      </c>
      <c r="M38" s="334" t="s">
        <v>2082</v>
      </c>
    </row>
    <row r="39" spans="1:18" ht="121.5" hidden="1" x14ac:dyDescent="0.35">
      <c r="A39" s="325">
        <v>34</v>
      </c>
      <c r="B39" s="325" t="s">
        <v>156</v>
      </c>
      <c r="C39" s="327" t="s">
        <v>678</v>
      </c>
      <c r="D39" s="325" t="s">
        <v>89</v>
      </c>
      <c r="E39" s="326">
        <v>276</v>
      </c>
      <c r="F39" s="325" t="s">
        <v>1924</v>
      </c>
      <c r="G39" s="335">
        <v>39021</v>
      </c>
      <c r="H39" s="325" t="s">
        <v>679</v>
      </c>
      <c r="I39" s="336"/>
      <c r="J39" s="336"/>
      <c r="K39" s="336"/>
      <c r="L39" s="345"/>
    </row>
    <row r="40" spans="1:18" ht="121.5" hidden="1" x14ac:dyDescent="0.35">
      <c r="A40" s="325">
        <v>35</v>
      </c>
      <c r="B40" s="325" t="s">
        <v>680</v>
      </c>
      <c r="C40" s="327" t="s">
        <v>681</v>
      </c>
      <c r="D40" s="325" t="s">
        <v>89</v>
      </c>
      <c r="E40" s="326">
        <v>322.73</v>
      </c>
      <c r="F40" s="325" t="s">
        <v>682</v>
      </c>
      <c r="G40" s="325" t="s">
        <v>677</v>
      </c>
      <c r="H40" s="325" t="s">
        <v>679</v>
      </c>
      <c r="I40" s="336"/>
      <c r="J40" s="336"/>
      <c r="K40" s="336"/>
      <c r="L40" s="344" t="s">
        <v>868</v>
      </c>
      <c r="M40" s="334" t="s">
        <v>2082</v>
      </c>
    </row>
    <row r="41" spans="1:18" ht="80.25" hidden="1" customHeight="1" x14ac:dyDescent="0.35">
      <c r="A41" s="325">
        <v>36</v>
      </c>
      <c r="B41" s="325" t="s">
        <v>686</v>
      </c>
      <c r="C41" s="346" t="s">
        <v>685</v>
      </c>
      <c r="D41" s="325" t="s">
        <v>89</v>
      </c>
      <c r="E41" s="326">
        <v>980.01</v>
      </c>
      <c r="F41" s="325" t="s">
        <v>683</v>
      </c>
      <c r="G41" s="325" t="s">
        <v>684</v>
      </c>
      <c r="H41" s="325" t="s">
        <v>687</v>
      </c>
      <c r="I41" s="336"/>
      <c r="J41" s="336"/>
      <c r="K41" s="336"/>
      <c r="L41" s="347" t="s">
        <v>894</v>
      </c>
      <c r="M41" s="348" t="s">
        <v>2081</v>
      </c>
    </row>
    <row r="42" spans="1:18" ht="121.5" hidden="1" x14ac:dyDescent="0.35">
      <c r="A42" s="325">
        <v>37</v>
      </c>
      <c r="B42" s="325" t="s">
        <v>688</v>
      </c>
      <c r="C42" s="327" t="s">
        <v>651</v>
      </c>
      <c r="D42" s="325" t="s">
        <v>89</v>
      </c>
      <c r="E42" s="326">
        <v>114.2</v>
      </c>
      <c r="F42" s="325" t="s">
        <v>689</v>
      </c>
      <c r="G42" s="325" t="s">
        <v>653</v>
      </c>
      <c r="H42" s="325" t="s">
        <v>654</v>
      </c>
      <c r="I42" s="336"/>
      <c r="J42" s="336"/>
      <c r="K42" s="336"/>
      <c r="L42" s="325" t="s">
        <v>2084</v>
      </c>
      <c r="M42" s="334" t="s">
        <v>2082</v>
      </c>
    </row>
    <row r="43" spans="1:18" ht="121.5" x14ac:dyDescent="0.35">
      <c r="A43" s="325">
        <v>2</v>
      </c>
      <c r="B43" s="325" t="s">
        <v>690</v>
      </c>
      <c r="C43" s="349" t="s">
        <v>691</v>
      </c>
      <c r="D43" s="325" t="s">
        <v>89</v>
      </c>
      <c r="E43" s="328">
        <v>209</v>
      </c>
      <c r="F43" s="325" t="s">
        <v>692</v>
      </c>
      <c r="G43" s="329" t="s">
        <v>151</v>
      </c>
      <c r="H43" s="325" t="s">
        <v>654</v>
      </c>
      <c r="I43" s="350"/>
      <c r="J43" s="350"/>
      <c r="K43" s="350"/>
      <c r="L43" s="342" t="s">
        <v>2085</v>
      </c>
      <c r="M43" s="348" t="s">
        <v>1928</v>
      </c>
    </row>
    <row r="44" spans="1:18" ht="121.5" hidden="1" x14ac:dyDescent="0.35">
      <c r="A44" s="325">
        <v>39</v>
      </c>
      <c r="B44" s="329" t="s">
        <v>693</v>
      </c>
      <c r="C44" s="349" t="s">
        <v>694</v>
      </c>
      <c r="D44" s="325" t="s">
        <v>89</v>
      </c>
      <c r="E44" s="328">
        <v>43.2</v>
      </c>
      <c r="F44" s="325" t="s">
        <v>696</v>
      </c>
      <c r="G44" s="329" t="s">
        <v>695</v>
      </c>
      <c r="H44" s="325" t="s">
        <v>654</v>
      </c>
      <c r="I44" s="329"/>
      <c r="J44" s="329"/>
      <c r="K44" s="329"/>
      <c r="L44" s="351" t="s">
        <v>2092</v>
      </c>
    </row>
    <row r="45" spans="1:18" ht="121.5" hidden="1" x14ac:dyDescent="0.35">
      <c r="A45" s="325">
        <v>40</v>
      </c>
      <c r="B45" s="325" t="s">
        <v>870</v>
      </c>
      <c r="C45" s="327" t="s">
        <v>872</v>
      </c>
      <c r="D45" s="325" t="s">
        <v>89</v>
      </c>
      <c r="E45" s="326">
        <v>2493.41</v>
      </c>
      <c r="F45" s="325" t="s">
        <v>697</v>
      </c>
      <c r="G45" s="329" t="s">
        <v>695</v>
      </c>
      <c r="H45" s="325" t="s">
        <v>654</v>
      </c>
      <c r="I45" s="342"/>
      <c r="J45" s="342"/>
      <c r="K45" s="342"/>
      <c r="L45" s="325" t="s">
        <v>2086</v>
      </c>
      <c r="M45" s="348" t="s">
        <v>624</v>
      </c>
    </row>
    <row r="46" spans="1:18" ht="121.5" hidden="1" x14ac:dyDescent="0.35">
      <c r="A46" s="325">
        <v>41</v>
      </c>
      <c r="B46" s="325" t="s">
        <v>156</v>
      </c>
      <c r="C46" s="349" t="s">
        <v>694</v>
      </c>
      <c r="D46" s="325" t="s">
        <v>89</v>
      </c>
      <c r="E46" s="326">
        <v>445.5</v>
      </c>
      <c r="F46" s="325" t="s">
        <v>699</v>
      </c>
      <c r="G46" s="325" t="s">
        <v>698</v>
      </c>
      <c r="H46" s="325" t="s">
        <v>654</v>
      </c>
      <c r="I46" s="342"/>
      <c r="J46" s="342"/>
      <c r="K46" s="342"/>
      <c r="L46" s="325"/>
    </row>
    <row r="47" spans="1:18" s="321" customFormat="1" ht="35.25" hidden="1" customHeight="1" x14ac:dyDescent="0.35">
      <c r="A47" s="325">
        <v>42</v>
      </c>
      <c r="B47" s="327" t="s">
        <v>655</v>
      </c>
      <c r="C47" s="346" t="s">
        <v>707</v>
      </c>
      <c r="D47" s="327" t="s">
        <v>89</v>
      </c>
      <c r="E47" s="340">
        <v>422.5</v>
      </c>
      <c r="F47" s="327" t="s">
        <v>705</v>
      </c>
      <c r="G47" s="327" t="s">
        <v>706</v>
      </c>
      <c r="H47" s="327" t="s">
        <v>708</v>
      </c>
      <c r="I47" s="341"/>
      <c r="J47" s="341"/>
      <c r="K47" s="352"/>
      <c r="L47" s="325" t="s">
        <v>873</v>
      </c>
      <c r="M47" s="321" t="s">
        <v>2063</v>
      </c>
      <c r="O47" s="331"/>
    </row>
    <row r="48" spans="1:18" ht="35.25" hidden="1" customHeight="1" x14ac:dyDescent="0.35">
      <c r="A48" s="325">
        <v>43</v>
      </c>
      <c r="B48" s="327" t="s">
        <v>655</v>
      </c>
      <c r="C48" s="346" t="s">
        <v>707</v>
      </c>
      <c r="D48" s="325" t="s">
        <v>89</v>
      </c>
      <c r="E48" s="353">
        <v>803.6</v>
      </c>
      <c r="F48" s="325" t="s">
        <v>709</v>
      </c>
      <c r="G48" s="325" t="s">
        <v>706</v>
      </c>
      <c r="H48" s="325" t="s">
        <v>708</v>
      </c>
      <c r="I48" s="342"/>
      <c r="J48" s="342"/>
      <c r="K48" s="342"/>
      <c r="L48" s="325" t="s">
        <v>873</v>
      </c>
      <c r="M48" s="321" t="s">
        <v>2063</v>
      </c>
    </row>
    <row r="49" spans="1:18" ht="35.25" hidden="1" customHeight="1" x14ac:dyDescent="0.35">
      <c r="A49" s="325">
        <v>44</v>
      </c>
      <c r="B49" s="327" t="s">
        <v>655</v>
      </c>
      <c r="C49" s="346" t="s">
        <v>707</v>
      </c>
      <c r="D49" s="325" t="s">
        <v>89</v>
      </c>
      <c r="E49" s="353">
        <v>803.6</v>
      </c>
      <c r="F49" s="325" t="s">
        <v>710</v>
      </c>
      <c r="G49" s="325" t="s">
        <v>706</v>
      </c>
      <c r="H49" s="325" t="s">
        <v>708</v>
      </c>
      <c r="I49" s="354"/>
      <c r="J49" s="354"/>
      <c r="K49" s="354"/>
      <c r="L49" s="325" t="s">
        <v>873</v>
      </c>
      <c r="M49" s="321" t="s">
        <v>2063</v>
      </c>
    </row>
    <row r="50" spans="1:18" ht="35.25" hidden="1" customHeight="1" x14ac:dyDescent="0.35">
      <c r="A50" s="325">
        <v>45</v>
      </c>
      <c r="B50" s="327" t="s">
        <v>655</v>
      </c>
      <c r="C50" s="346" t="s">
        <v>707</v>
      </c>
      <c r="D50" s="325" t="s">
        <v>89</v>
      </c>
      <c r="E50" s="353">
        <v>803.6</v>
      </c>
      <c r="F50" s="325" t="s">
        <v>711</v>
      </c>
      <c r="G50" s="325" t="s">
        <v>706</v>
      </c>
      <c r="H50" s="325" t="s">
        <v>708</v>
      </c>
      <c r="I50" s="355"/>
      <c r="J50" s="355"/>
      <c r="K50" s="355"/>
      <c r="L50" s="325" t="s">
        <v>873</v>
      </c>
      <c r="M50" s="321" t="s">
        <v>2063</v>
      </c>
    </row>
    <row r="51" spans="1:18" ht="35.25" hidden="1" customHeight="1" x14ac:dyDescent="0.35">
      <c r="A51" s="325">
        <v>46</v>
      </c>
      <c r="B51" s="327" t="s">
        <v>655</v>
      </c>
      <c r="C51" s="346" t="s">
        <v>707</v>
      </c>
      <c r="D51" s="325" t="s">
        <v>89</v>
      </c>
      <c r="E51" s="353">
        <v>803.6</v>
      </c>
      <c r="F51" s="325" t="s">
        <v>712</v>
      </c>
      <c r="G51" s="325" t="s">
        <v>706</v>
      </c>
      <c r="H51" s="325" t="s">
        <v>708</v>
      </c>
      <c r="I51" s="336"/>
      <c r="J51" s="336"/>
      <c r="K51" s="336"/>
      <c r="L51" s="325" t="s">
        <v>873</v>
      </c>
      <c r="M51" s="321" t="s">
        <v>2063</v>
      </c>
      <c r="N51" s="337"/>
    </row>
    <row r="52" spans="1:18" ht="35.25" hidden="1" customHeight="1" x14ac:dyDescent="0.35">
      <c r="A52" s="325">
        <v>47</v>
      </c>
      <c r="B52" s="327" t="s">
        <v>655</v>
      </c>
      <c r="C52" s="346" t="s">
        <v>707</v>
      </c>
      <c r="D52" s="325" t="s">
        <v>89</v>
      </c>
      <c r="E52" s="353">
        <v>803.6</v>
      </c>
      <c r="F52" s="325" t="s">
        <v>714</v>
      </c>
      <c r="G52" s="325" t="s">
        <v>706</v>
      </c>
      <c r="H52" s="325" t="s">
        <v>708</v>
      </c>
      <c r="I52" s="336"/>
      <c r="J52" s="336"/>
      <c r="K52" s="336"/>
      <c r="L52" s="325" t="s">
        <v>873</v>
      </c>
      <c r="M52" s="321" t="s">
        <v>2063</v>
      </c>
      <c r="N52" s="337"/>
      <c r="O52" s="339"/>
    </row>
    <row r="53" spans="1:18" ht="35.25" hidden="1" customHeight="1" x14ac:dyDescent="0.35">
      <c r="A53" s="325">
        <v>48</v>
      </c>
      <c r="B53" s="327" t="s">
        <v>655</v>
      </c>
      <c r="C53" s="346" t="s">
        <v>707</v>
      </c>
      <c r="D53" s="325" t="s">
        <v>89</v>
      </c>
      <c r="E53" s="353">
        <v>803.6</v>
      </c>
      <c r="F53" s="325" t="s">
        <v>713</v>
      </c>
      <c r="G53" s="325" t="s">
        <v>706</v>
      </c>
      <c r="H53" s="325" t="s">
        <v>708</v>
      </c>
      <c r="I53" s="336"/>
      <c r="J53" s="336"/>
      <c r="K53" s="336"/>
      <c r="L53" s="325" t="s">
        <v>873</v>
      </c>
      <c r="M53" s="321" t="s">
        <v>2063</v>
      </c>
      <c r="N53" s="337"/>
    </row>
    <row r="54" spans="1:18" ht="35.25" hidden="1" customHeight="1" x14ac:dyDescent="0.35">
      <c r="A54" s="325">
        <v>49</v>
      </c>
      <c r="B54" s="327" t="s">
        <v>655</v>
      </c>
      <c r="C54" s="346" t="s">
        <v>707</v>
      </c>
      <c r="D54" s="325" t="s">
        <v>89</v>
      </c>
      <c r="E54" s="353">
        <v>803.6</v>
      </c>
      <c r="F54" s="325" t="s">
        <v>715</v>
      </c>
      <c r="G54" s="325" t="s">
        <v>706</v>
      </c>
      <c r="H54" s="325" t="s">
        <v>708</v>
      </c>
      <c r="I54" s="336"/>
      <c r="J54" s="336"/>
      <c r="K54" s="336"/>
      <c r="L54" s="325" t="s">
        <v>873</v>
      </c>
      <c r="M54" s="321" t="s">
        <v>2063</v>
      </c>
      <c r="N54" s="337"/>
    </row>
    <row r="55" spans="1:18" ht="35.25" hidden="1" customHeight="1" x14ac:dyDescent="0.35">
      <c r="A55" s="325">
        <v>50</v>
      </c>
      <c r="B55" s="327" t="s">
        <v>655</v>
      </c>
      <c r="C55" s="346" t="s">
        <v>707</v>
      </c>
      <c r="D55" s="325" t="s">
        <v>89</v>
      </c>
      <c r="E55" s="353">
        <v>803.6</v>
      </c>
      <c r="F55" s="325" t="s">
        <v>756</v>
      </c>
      <c r="G55" s="325" t="s">
        <v>706</v>
      </c>
      <c r="H55" s="325" t="s">
        <v>708</v>
      </c>
      <c r="I55" s="336"/>
      <c r="J55" s="336"/>
      <c r="K55" s="336"/>
      <c r="L55" s="325" t="s">
        <v>873</v>
      </c>
      <c r="M55" s="321" t="s">
        <v>2063</v>
      </c>
      <c r="N55" s="337"/>
    </row>
    <row r="56" spans="1:18" ht="35.25" hidden="1" customHeight="1" x14ac:dyDescent="0.35">
      <c r="A56" s="325">
        <v>51</v>
      </c>
      <c r="B56" s="327" t="s">
        <v>655</v>
      </c>
      <c r="C56" s="346" t="s">
        <v>707</v>
      </c>
      <c r="D56" s="325" t="s">
        <v>89</v>
      </c>
      <c r="E56" s="340">
        <v>803.6</v>
      </c>
      <c r="F56" s="325" t="s">
        <v>757</v>
      </c>
      <c r="G56" s="325" t="s">
        <v>706</v>
      </c>
      <c r="H56" s="325" t="s">
        <v>708</v>
      </c>
      <c r="I56" s="336"/>
      <c r="J56" s="336"/>
      <c r="K56" s="336"/>
      <c r="L56" s="325" t="s">
        <v>873</v>
      </c>
      <c r="M56" s="321" t="s">
        <v>2063</v>
      </c>
      <c r="N56" s="337"/>
    </row>
    <row r="57" spans="1:18" ht="121.5" hidden="1" x14ac:dyDescent="0.35">
      <c r="A57" s="325">
        <v>52</v>
      </c>
      <c r="B57" s="325" t="s">
        <v>735</v>
      </c>
      <c r="C57" s="327" t="s">
        <v>736</v>
      </c>
      <c r="D57" s="325" t="s">
        <v>89</v>
      </c>
      <c r="E57" s="356">
        <v>1978.01</v>
      </c>
      <c r="F57" s="325" t="s">
        <v>737</v>
      </c>
      <c r="G57" s="325" t="s">
        <v>738</v>
      </c>
      <c r="H57" s="325" t="s">
        <v>654</v>
      </c>
      <c r="I57" s="336"/>
      <c r="J57" s="336"/>
      <c r="K57" s="336"/>
      <c r="L57" s="325" t="s">
        <v>897</v>
      </c>
      <c r="M57" s="348" t="s">
        <v>624</v>
      </c>
      <c r="N57" s="337"/>
    </row>
    <row r="58" spans="1:18" ht="121.5" hidden="1" x14ac:dyDescent="0.35">
      <c r="A58" s="325">
        <v>53</v>
      </c>
      <c r="B58" s="325" t="s">
        <v>680</v>
      </c>
      <c r="C58" s="327" t="s">
        <v>681</v>
      </c>
      <c r="D58" s="325" t="s">
        <v>89</v>
      </c>
      <c r="E58" s="326">
        <v>374.15</v>
      </c>
      <c r="F58" s="325" t="s">
        <v>739</v>
      </c>
      <c r="G58" s="335" t="s">
        <v>677</v>
      </c>
      <c r="H58" s="325" t="s">
        <v>654</v>
      </c>
      <c r="I58" s="338"/>
      <c r="J58" s="338"/>
      <c r="K58" s="336"/>
      <c r="L58" s="344" t="s">
        <v>868</v>
      </c>
      <c r="M58" s="334" t="s">
        <v>2082</v>
      </c>
      <c r="N58" s="337"/>
    </row>
    <row r="59" spans="1:18" ht="101.25" hidden="1" customHeight="1" x14ac:dyDescent="0.35">
      <c r="A59" s="325">
        <v>54</v>
      </c>
      <c r="B59" s="325" t="s">
        <v>742</v>
      </c>
      <c r="C59" s="327" t="s">
        <v>382</v>
      </c>
      <c r="D59" s="325" t="s">
        <v>89</v>
      </c>
      <c r="E59" s="326">
        <v>1</v>
      </c>
      <c r="F59" s="325" t="s">
        <v>740</v>
      </c>
      <c r="G59" s="325" t="s">
        <v>741</v>
      </c>
      <c r="H59" s="325" t="s">
        <v>743</v>
      </c>
      <c r="I59" s="338"/>
      <c r="J59" s="338"/>
      <c r="K59" s="336"/>
      <c r="L59" s="325" t="s">
        <v>1957</v>
      </c>
      <c r="M59" s="348" t="s">
        <v>2083</v>
      </c>
      <c r="N59" s="337"/>
    </row>
    <row r="60" spans="1:18" ht="121.5" hidden="1" x14ac:dyDescent="0.35">
      <c r="A60" s="325">
        <v>55</v>
      </c>
      <c r="B60" s="325" t="s">
        <v>874</v>
      </c>
      <c r="C60" s="327" t="s">
        <v>875</v>
      </c>
      <c r="D60" s="325" t="s">
        <v>89</v>
      </c>
      <c r="E60" s="326">
        <v>240.08</v>
      </c>
      <c r="F60" s="325" t="s">
        <v>744</v>
      </c>
      <c r="G60" s="325" t="s">
        <v>745</v>
      </c>
      <c r="H60" s="325" t="s">
        <v>654</v>
      </c>
      <c r="I60" s="338"/>
      <c r="J60" s="338"/>
      <c r="K60" s="336"/>
      <c r="L60" s="325" t="s">
        <v>876</v>
      </c>
      <c r="M60" s="348" t="s">
        <v>2081</v>
      </c>
      <c r="N60" s="337"/>
    </row>
    <row r="61" spans="1:18" ht="121.5" hidden="1" x14ac:dyDescent="0.35">
      <c r="A61" s="325">
        <v>56</v>
      </c>
      <c r="B61" s="327" t="s">
        <v>680</v>
      </c>
      <c r="C61" s="327" t="s">
        <v>749</v>
      </c>
      <c r="D61" s="325" t="s">
        <v>89</v>
      </c>
      <c r="E61" s="340">
        <v>67.72</v>
      </c>
      <c r="F61" s="325" t="s">
        <v>750</v>
      </c>
      <c r="G61" s="327" t="s">
        <v>677</v>
      </c>
      <c r="H61" s="325" t="s">
        <v>654</v>
      </c>
      <c r="I61" s="338"/>
      <c r="J61" s="338"/>
      <c r="K61" s="338"/>
      <c r="L61" s="344" t="s">
        <v>869</v>
      </c>
      <c r="M61" s="334" t="s">
        <v>2082</v>
      </c>
      <c r="R61" s="357"/>
    </row>
    <row r="62" spans="1:18" ht="121.5" hidden="1" x14ac:dyDescent="0.35">
      <c r="A62" s="325">
        <v>57</v>
      </c>
      <c r="B62" s="327" t="s">
        <v>895</v>
      </c>
      <c r="C62" s="346" t="s">
        <v>751</v>
      </c>
      <c r="D62" s="325" t="s">
        <v>89</v>
      </c>
      <c r="E62" s="340">
        <v>42.5</v>
      </c>
      <c r="F62" s="325" t="s">
        <v>752</v>
      </c>
      <c r="G62" s="327" t="s">
        <v>87</v>
      </c>
      <c r="H62" s="325" t="s">
        <v>687</v>
      </c>
      <c r="I62" s="338"/>
      <c r="J62" s="338"/>
      <c r="K62" s="338"/>
      <c r="L62" s="351" t="s">
        <v>2092</v>
      </c>
      <c r="M62" s="348" t="s">
        <v>2081</v>
      </c>
      <c r="R62" s="357"/>
    </row>
    <row r="63" spans="1:18" ht="102.75" hidden="1" customHeight="1" x14ac:dyDescent="0.35">
      <c r="A63" s="325">
        <v>58</v>
      </c>
      <c r="B63" s="325" t="s">
        <v>680</v>
      </c>
      <c r="C63" s="327" t="s">
        <v>762</v>
      </c>
      <c r="D63" s="325" t="s">
        <v>89</v>
      </c>
      <c r="E63" s="326">
        <v>419.7</v>
      </c>
      <c r="F63" s="325" t="s">
        <v>763</v>
      </c>
      <c r="G63" s="325" t="s">
        <v>764</v>
      </c>
      <c r="H63" s="325" t="s">
        <v>765</v>
      </c>
      <c r="I63" s="336"/>
      <c r="J63" s="336"/>
      <c r="K63" s="336"/>
      <c r="L63" s="325"/>
      <c r="N63" s="337"/>
    </row>
    <row r="64" spans="1:18" s="321" customFormat="1" ht="121.5" hidden="1" x14ac:dyDescent="0.35">
      <c r="A64" s="325">
        <v>59</v>
      </c>
      <c r="B64" s="327" t="s">
        <v>767</v>
      </c>
      <c r="C64" s="327" t="s">
        <v>623</v>
      </c>
      <c r="D64" s="327" t="s">
        <v>89</v>
      </c>
      <c r="E64" s="340">
        <v>268.2</v>
      </c>
      <c r="F64" s="327" t="s">
        <v>768</v>
      </c>
      <c r="G64" s="358" t="s">
        <v>769</v>
      </c>
      <c r="H64" s="327" t="s">
        <v>765</v>
      </c>
      <c r="I64" s="338"/>
      <c r="J64" s="338"/>
      <c r="K64" s="338"/>
      <c r="L64" s="327"/>
      <c r="M64" s="348" t="s">
        <v>2081</v>
      </c>
      <c r="N64" s="337"/>
    </row>
    <row r="65" spans="1:18" ht="121.5" hidden="1" x14ac:dyDescent="0.35">
      <c r="A65" s="325">
        <v>60</v>
      </c>
      <c r="B65" s="325" t="s">
        <v>772</v>
      </c>
      <c r="C65" s="327" t="s">
        <v>623</v>
      </c>
      <c r="D65" s="325" t="s">
        <v>89</v>
      </c>
      <c r="E65" s="326">
        <v>89.6</v>
      </c>
      <c r="F65" s="325" t="s">
        <v>773</v>
      </c>
      <c r="G65" s="325" t="s">
        <v>774</v>
      </c>
      <c r="H65" s="325" t="s">
        <v>765</v>
      </c>
      <c r="I65" s="336"/>
      <c r="J65" s="336"/>
      <c r="K65" s="336"/>
      <c r="L65" s="359" t="s">
        <v>882</v>
      </c>
      <c r="M65" s="348" t="s">
        <v>2081</v>
      </c>
      <c r="N65" s="337"/>
    </row>
    <row r="66" spans="1:18" ht="121.5" x14ac:dyDescent="0.35">
      <c r="A66" s="325">
        <v>3</v>
      </c>
      <c r="B66" s="325" t="s">
        <v>88</v>
      </c>
      <c r="C66" s="327" t="s">
        <v>770</v>
      </c>
      <c r="D66" s="325" t="s">
        <v>89</v>
      </c>
      <c r="E66" s="326">
        <v>42.6</v>
      </c>
      <c r="F66" s="325" t="s">
        <v>775</v>
      </c>
      <c r="G66" s="325" t="s">
        <v>776</v>
      </c>
      <c r="H66" s="325" t="s">
        <v>765</v>
      </c>
      <c r="I66" s="336"/>
      <c r="J66" s="336"/>
      <c r="K66" s="336"/>
      <c r="L66" s="327" t="s">
        <v>884</v>
      </c>
      <c r="N66" s="337"/>
    </row>
    <row r="67" spans="1:18" ht="74.25" hidden="1" customHeight="1" x14ac:dyDescent="0.35">
      <c r="A67" s="325">
        <v>62</v>
      </c>
      <c r="B67" s="325" t="s">
        <v>777</v>
      </c>
      <c r="C67" s="360" t="s">
        <v>623</v>
      </c>
      <c r="D67" s="325" t="s">
        <v>89</v>
      </c>
      <c r="E67" s="326">
        <v>162.4</v>
      </c>
      <c r="F67" s="325" t="s">
        <v>778</v>
      </c>
      <c r="G67" s="325" t="s">
        <v>779</v>
      </c>
      <c r="H67" s="325" t="s">
        <v>780</v>
      </c>
      <c r="I67" s="336"/>
      <c r="J67" s="336"/>
      <c r="K67" s="336"/>
      <c r="L67" s="359" t="s">
        <v>882</v>
      </c>
      <c r="M67" s="348" t="s">
        <v>2081</v>
      </c>
      <c r="N67" s="337"/>
    </row>
    <row r="68" spans="1:18" s="672" customFormat="1" ht="69.75" customHeight="1" x14ac:dyDescent="0.35">
      <c r="A68" s="669">
        <v>4</v>
      </c>
      <c r="B68" s="669" t="s">
        <v>88</v>
      </c>
      <c r="C68" s="669" t="s">
        <v>781</v>
      </c>
      <c r="D68" s="669" t="s">
        <v>89</v>
      </c>
      <c r="E68" s="670">
        <v>85.4</v>
      </c>
      <c r="F68" s="669" t="s">
        <v>782</v>
      </c>
      <c r="G68" s="669" t="s">
        <v>783</v>
      </c>
      <c r="H68" s="669" t="s">
        <v>780</v>
      </c>
      <c r="I68" s="671"/>
      <c r="J68" s="671"/>
      <c r="K68" s="671"/>
      <c r="L68" s="669" t="s">
        <v>885</v>
      </c>
      <c r="N68" s="673"/>
    </row>
    <row r="69" spans="1:18" s="672" customFormat="1" ht="69.75" customHeight="1" x14ac:dyDescent="0.35">
      <c r="A69" s="669">
        <v>5</v>
      </c>
      <c r="B69" s="669" t="s">
        <v>88</v>
      </c>
      <c r="C69" s="669" t="s">
        <v>781</v>
      </c>
      <c r="D69" s="669" t="s">
        <v>89</v>
      </c>
      <c r="E69" s="670">
        <v>58.5</v>
      </c>
      <c r="F69" s="669" t="s">
        <v>784</v>
      </c>
      <c r="G69" s="669" t="s">
        <v>783</v>
      </c>
      <c r="H69" s="669" t="s">
        <v>780</v>
      </c>
      <c r="I69" s="671"/>
      <c r="J69" s="671"/>
      <c r="K69" s="671"/>
      <c r="L69" s="669" t="s">
        <v>885</v>
      </c>
    </row>
    <row r="70" spans="1:18" s="672" customFormat="1" ht="69.75" customHeight="1" x14ac:dyDescent="0.35">
      <c r="A70" s="669">
        <v>6</v>
      </c>
      <c r="B70" s="669" t="s">
        <v>88</v>
      </c>
      <c r="C70" s="669" t="s">
        <v>781</v>
      </c>
      <c r="D70" s="669" t="s">
        <v>89</v>
      </c>
      <c r="E70" s="670">
        <v>61.6</v>
      </c>
      <c r="F70" s="669" t="s">
        <v>785</v>
      </c>
      <c r="G70" s="669" t="s">
        <v>783</v>
      </c>
      <c r="H70" s="669" t="s">
        <v>780</v>
      </c>
      <c r="I70" s="671"/>
      <c r="J70" s="671"/>
      <c r="K70" s="671"/>
      <c r="L70" s="669" t="s">
        <v>885</v>
      </c>
    </row>
    <row r="71" spans="1:18" s="672" customFormat="1" ht="101.25" x14ac:dyDescent="0.35">
      <c r="A71" s="669">
        <v>7</v>
      </c>
      <c r="B71" s="669" t="s">
        <v>655</v>
      </c>
      <c r="C71" s="669" t="s">
        <v>786</v>
      </c>
      <c r="D71" s="669" t="s">
        <v>89</v>
      </c>
      <c r="E71" s="670">
        <v>32.1</v>
      </c>
      <c r="F71" s="669" t="s">
        <v>787</v>
      </c>
      <c r="G71" s="674" t="s">
        <v>788</v>
      </c>
      <c r="H71" s="669" t="s">
        <v>780</v>
      </c>
      <c r="I71" s="671"/>
      <c r="J71" s="671"/>
      <c r="K71" s="671"/>
      <c r="L71" s="669" t="s">
        <v>2087</v>
      </c>
      <c r="N71" s="673"/>
    </row>
    <row r="72" spans="1:18" s="672" customFormat="1" ht="101.25" x14ac:dyDescent="0.35">
      <c r="A72" s="669">
        <v>8</v>
      </c>
      <c r="B72" s="669" t="s">
        <v>655</v>
      </c>
      <c r="C72" s="669" t="s">
        <v>786</v>
      </c>
      <c r="D72" s="669" t="s">
        <v>89</v>
      </c>
      <c r="E72" s="670">
        <v>91.8</v>
      </c>
      <c r="F72" s="669" t="s">
        <v>789</v>
      </c>
      <c r="G72" s="674" t="s">
        <v>788</v>
      </c>
      <c r="H72" s="669" t="s">
        <v>780</v>
      </c>
      <c r="I72" s="671"/>
      <c r="J72" s="671"/>
      <c r="K72" s="671"/>
      <c r="L72" s="669" t="s">
        <v>2088</v>
      </c>
      <c r="R72" s="673"/>
    </row>
    <row r="73" spans="1:18" ht="60.75" x14ac:dyDescent="0.35">
      <c r="A73" s="325">
        <v>9</v>
      </c>
      <c r="B73" s="325" t="s">
        <v>165</v>
      </c>
      <c r="C73" s="325" t="s">
        <v>791</v>
      </c>
      <c r="D73" s="325" t="s">
        <v>89</v>
      </c>
      <c r="E73" s="326">
        <v>17372</v>
      </c>
      <c r="F73" s="327" t="s">
        <v>792</v>
      </c>
      <c r="G73" s="335" t="s">
        <v>790</v>
      </c>
      <c r="H73" s="325" t="s">
        <v>780</v>
      </c>
      <c r="I73" s="336"/>
      <c r="J73" s="336"/>
      <c r="K73" s="336"/>
      <c r="L73" s="327" t="s">
        <v>886</v>
      </c>
      <c r="M73" s="337"/>
      <c r="N73" s="337"/>
    </row>
    <row r="74" spans="1:18" s="672" customFormat="1" ht="69.75" customHeight="1" x14ac:dyDescent="0.35">
      <c r="A74" s="669">
        <v>10</v>
      </c>
      <c r="B74" s="669" t="s">
        <v>796</v>
      </c>
      <c r="C74" s="669" t="s">
        <v>791</v>
      </c>
      <c r="D74" s="669" t="s">
        <v>89</v>
      </c>
      <c r="E74" s="670">
        <v>334.3</v>
      </c>
      <c r="F74" s="669" t="s">
        <v>797</v>
      </c>
      <c r="G74" s="669" t="s">
        <v>109</v>
      </c>
      <c r="H74" s="669" t="s">
        <v>780</v>
      </c>
      <c r="I74" s="671"/>
      <c r="J74" s="671"/>
      <c r="K74" s="671"/>
      <c r="L74" s="669" t="s">
        <v>886</v>
      </c>
      <c r="M74" s="673"/>
    </row>
    <row r="75" spans="1:18" s="672" customFormat="1" ht="69.75" customHeight="1" x14ac:dyDescent="0.35">
      <c r="A75" s="669">
        <v>11</v>
      </c>
      <c r="B75" s="669" t="s">
        <v>156</v>
      </c>
      <c r="C75" s="669" t="s">
        <v>791</v>
      </c>
      <c r="D75" s="669" t="s">
        <v>89</v>
      </c>
      <c r="E75" s="670">
        <v>12.5</v>
      </c>
      <c r="F75" s="669" t="s">
        <v>798</v>
      </c>
      <c r="G75" s="669" t="s">
        <v>109</v>
      </c>
      <c r="H75" s="669" t="s">
        <v>780</v>
      </c>
      <c r="I75" s="671"/>
      <c r="J75" s="671"/>
      <c r="K75" s="671"/>
      <c r="L75" s="669" t="s">
        <v>886</v>
      </c>
      <c r="M75" s="673"/>
    </row>
    <row r="76" spans="1:18" s="672" customFormat="1" ht="61.5" customHeight="1" x14ac:dyDescent="0.35">
      <c r="A76" s="669">
        <v>12</v>
      </c>
      <c r="B76" s="669" t="s">
        <v>96</v>
      </c>
      <c r="C76" s="669" t="s">
        <v>799</v>
      </c>
      <c r="D76" s="669" t="s">
        <v>89</v>
      </c>
      <c r="E76" s="670">
        <v>7.4</v>
      </c>
      <c r="F76" s="669" t="s">
        <v>800</v>
      </c>
      <c r="G76" s="669" t="s">
        <v>109</v>
      </c>
      <c r="H76" s="669" t="s">
        <v>780</v>
      </c>
      <c r="I76" s="671"/>
      <c r="J76" s="671"/>
      <c r="K76" s="671"/>
      <c r="L76" s="669" t="s">
        <v>887</v>
      </c>
      <c r="M76" s="673"/>
      <c r="N76" s="673"/>
    </row>
    <row r="77" spans="1:18" s="672" customFormat="1" ht="141.75" x14ac:dyDescent="0.35">
      <c r="A77" s="669">
        <v>13</v>
      </c>
      <c r="B77" s="669" t="s">
        <v>156</v>
      </c>
      <c r="C77" s="669" t="s">
        <v>786</v>
      </c>
      <c r="D77" s="669" t="s">
        <v>89</v>
      </c>
      <c r="E77" s="670">
        <v>12</v>
      </c>
      <c r="F77" s="669" t="s">
        <v>801</v>
      </c>
      <c r="G77" s="669" t="s">
        <v>109</v>
      </c>
      <c r="H77" s="669" t="s">
        <v>780</v>
      </c>
      <c r="I77" s="671"/>
      <c r="J77" s="671"/>
      <c r="K77" s="671"/>
      <c r="L77" s="669" t="s">
        <v>2089</v>
      </c>
    </row>
    <row r="78" spans="1:18" ht="48" hidden="1" customHeight="1" x14ac:dyDescent="0.35">
      <c r="A78" s="325">
        <v>73</v>
      </c>
      <c r="B78" s="346" t="s">
        <v>878</v>
      </c>
      <c r="C78" s="325" t="s">
        <v>877</v>
      </c>
      <c r="D78" s="325" t="s">
        <v>89</v>
      </c>
      <c r="E78" s="326">
        <v>92.6</v>
      </c>
      <c r="F78" s="360" t="s">
        <v>802</v>
      </c>
      <c r="G78" s="325" t="s">
        <v>803</v>
      </c>
      <c r="H78" s="325" t="s">
        <v>780</v>
      </c>
      <c r="I78" s="336"/>
      <c r="J78" s="336"/>
      <c r="K78" s="336"/>
      <c r="L78" s="325" t="s">
        <v>893</v>
      </c>
      <c r="M78" s="321" t="s">
        <v>2063</v>
      </c>
    </row>
    <row r="79" spans="1:18" ht="75.75" hidden="1" customHeight="1" x14ac:dyDescent="0.35">
      <c r="A79" s="325">
        <v>74</v>
      </c>
      <c r="B79" s="346" t="s">
        <v>880</v>
      </c>
      <c r="C79" s="325" t="s">
        <v>879</v>
      </c>
      <c r="D79" s="325" t="s">
        <v>89</v>
      </c>
      <c r="E79" s="326">
        <v>87.3</v>
      </c>
      <c r="F79" s="360" t="s">
        <v>804</v>
      </c>
      <c r="G79" s="325" t="s">
        <v>803</v>
      </c>
      <c r="H79" s="325" t="s">
        <v>780</v>
      </c>
      <c r="I79" s="336"/>
      <c r="J79" s="336"/>
      <c r="K79" s="336"/>
      <c r="L79" s="325" t="s">
        <v>893</v>
      </c>
      <c r="M79" s="321" t="s">
        <v>2063</v>
      </c>
      <c r="N79" s="337"/>
    </row>
    <row r="80" spans="1:18" ht="60" hidden="1" customHeight="1" x14ac:dyDescent="0.35">
      <c r="A80" s="325">
        <v>75</v>
      </c>
      <c r="B80" s="325" t="s">
        <v>65</v>
      </c>
      <c r="C80" s="325" t="s">
        <v>820</v>
      </c>
      <c r="D80" s="325" t="s">
        <v>89</v>
      </c>
      <c r="E80" s="340">
        <v>94.4</v>
      </c>
      <c r="F80" s="360" t="s">
        <v>821</v>
      </c>
      <c r="G80" s="325" t="s">
        <v>822</v>
      </c>
      <c r="H80" s="325" t="s">
        <v>823</v>
      </c>
      <c r="I80" s="336"/>
      <c r="J80" s="336"/>
      <c r="K80" s="336"/>
      <c r="L80" s="325" t="s">
        <v>898</v>
      </c>
      <c r="N80" s="337"/>
    </row>
    <row r="81" spans="1:18" s="363" customFormat="1" ht="102.75" hidden="1" customHeight="1" x14ac:dyDescent="0.35">
      <c r="A81" s="325">
        <v>76</v>
      </c>
      <c r="B81" s="327" t="s">
        <v>65</v>
      </c>
      <c r="C81" s="327" t="s">
        <v>830</v>
      </c>
      <c r="D81" s="327" t="s">
        <v>89</v>
      </c>
      <c r="E81" s="340">
        <v>359.6</v>
      </c>
      <c r="F81" s="327" t="s">
        <v>831</v>
      </c>
      <c r="G81" s="358">
        <v>40884</v>
      </c>
      <c r="H81" s="327" t="s">
        <v>832</v>
      </c>
      <c r="I81" s="338"/>
      <c r="J81" s="338"/>
      <c r="K81" s="338"/>
      <c r="L81" s="327" t="s">
        <v>2080</v>
      </c>
      <c r="M81" s="321"/>
      <c r="N81" s="362"/>
    </row>
    <row r="82" spans="1:18" ht="73.5" customHeight="1" x14ac:dyDescent="0.35">
      <c r="A82" s="325">
        <v>14</v>
      </c>
      <c r="B82" s="327" t="s">
        <v>156</v>
      </c>
      <c r="C82" s="327" t="s">
        <v>836</v>
      </c>
      <c r="D82" s="327" t="s">
        <v>89</v>
      </c>
      <c r="E82" s="340">
        <v>333.6</v>
      </c>
      <c r="F82" s="327" t="s">
        <v>837</v>
      </c>
      <c r="G82" s="358">
        <v>41429</v>
      </c>
      <c r="H82" s="327" t="s">
        <v>835</v>
      </c>
      <c r="I82" s="338"/>
      <c r="J82" s="338"/>
      <c r="K82" s="338"/>
      <c r="L82" s="327" t="s">
        <v>896</v>
      </c>
      <c r="R82" s="357"/>
    </row>
    <row r="83" spans="1:18" ht="101.25" hidden="1" x14ac:dyDescent="0.35">
      <c r="A83" s="325">
        <v>78</v>
      </c>
      <c r="B83" s="325" t="s">
        <v>65</v>
      </c>
      <c r="C83" s="325" t="s">
        <v>842</v>
      </c>
      <c r="D83" s="327" t="s">
        <v>89</v>
      </c>
      <c r="E83" s="340">
        <v>565.79999999999995</v>
      </c>
      <c r="F83" s="327" t="s">
        <v>843</v>
      </c>
      <c r="G83" s="335">
        <v>41373</v>
      </c>
      <c r="H83" s="327" t="s">
        <v>844</v>
      </c>
      <c r="I83" s="336"/>
      <c r="J83" s="336"/>
      <c r="K83" s="336"/>
      <c r="L83" s="325" t="s">
        <v>2090</v>
      </c>
      <c r="N83" s="337"/>
    </row>
    <row r="84" spans="1:18" s="357" customFormat="1" ht="56.25" hidden="1" customHeight="1" x14ac:dyDescent="0.35">
      <c r="A84" s="325">
        <v>79</v>
      </c>
      <c r="B84" s="346" t="s">
        <v>846</v>
      </c>
      <c r="C84" s="346" t="s">
        <v>847</v>
      </c>
      <c r="D84" s="346" t="s">
        <v>89</v>
      </c>
      <c r="E84" s="353">
        <v>1450</v>
      </c>
      <c r="F84" s="346" t="s">
        <v>848</v>
      </c>
      <c r="G84" s="364">
        <v>41611</v>
      </c>
      <c r="H84" s="346" t="s">
        <v>849</v>
      </c>
      <c r="I84" s="365"/>
      <c r="J84" s="365"/>
      <c r="K84" s="365"/>
      <c r="L84" s="346"/>
      <c r="M84" s="951" t="s">
        <v>2079</v>
      </c>
      <c r="N84" s="361"/>
    </row>
    <row r="85" spans="1:18" s="357" customFormat="1" ht="81" hidden="1" x14ac:dyDescent="0.35">
      <c r="A85" s="325">
        <v>80</v>
      </c>
      <c r="B85" s="346" t="s">
        <v>846</v>
      </c>
      <c r="C85" s="346" t="s">
        <v>850</v>
      </c>
      <c r="D85" s="346" t="s">
        <v>89</v>
      </c>
      <c r="E85" s="353">
        <v>82</v>
      </c>
      <c r="F85" s="346" t="s">
        <v>851</v>
      </c>
      <c r="G85" s="364">
        <v>41611</v>
      </c>
      <c r="H85" s="346" t="s">
        <v>849</v>
      </c>
      <c r="I85" s="365"/>
      <c r="J85" s="365"/>
      <c r="K85" s="365"/>
      <c r="L85" s="366"/>
      <c r="M85" s="951"/>
      <c r="N85" s="361"/>
    </row>
    <row r="86" spans="1:18" s="357" customFormat="1" ht="69" hidden="1" customHeight="1" x14ac:dyDescent="0.35">
      <c r="A86" s="325">
        <v>81</v>
      </c>
      <c r="B86" s="346" t="s">
        <v>846</v>
      </c>
      <c r="C86" s="346" t="s">
        <v>852</v>
      </c>
      <c r="D86" s="346" t="s">
        <v>89</v>
      </c>
      <c r="E86" s="353">
        <v>120</v>
      </c>
      <c r="F86" s="346" t="s">
        <v>853</v>
      </c>
      <c r="G86" s="364">
        <v>41611</v>
      </c>
      <c r="H86" s="346" t="s">
        <v>849</v>
      </c>
      <c r="I86" s="365"/>
      <c r="J86" s="365"/>
      <c r="K86" s="365"/>
      <c r="L86" s="346"/>
      <c r="M86" s="951"/>
      <c r="N86" s="361"/>
    </row>
    <row r="87" spans="1:18" s="357" customFormat="1" ht="53.25" hidden="1" customHeight="1" x14ac:dyDescent="0.35">
      <c r="A87" s="325">
        <v>82</v>
      </c>
      <c r="B87" s="346" t="s">
        <v>846</v>
      </c>
      <c r="C87" s="346" t="s">
        <v>854</v>
      </c>
      <c r="D87" s="346" t="s">
        <v>89</v>
      </c>
      <c r="E87" s="353">
        <v>43</v>
      </c>
      <c r="F87" s="346" t="s">
        <v>855</v>
      </c>
      <c r="G87" s="364">
        <v>41611</v>
      </c>
      <c r="H87" s="346" t="s">
        <v>849</v>
      </c>
      <c r="I87" s="365"/>
      <c r="J87" s="365"/>
      <c r="K87" s="365"/>
      <c r="L87" s="366"/>
      <c r="M87" s="951"/>
      <c r="N87" s="361"/>
    </row>
    <row r="88" spans="1:18" s="357" customFormat="1" ht="81" hidden="1" x14ac:dyDescent="0.35">
      <c r="A88" s="325">
        <v>83</v>
      </c>
      <c r="B88" s="346" t="s">
        <v>846</v>
      </c>
      <c r="C88" s="346" t="s">
        <v>854</v>
      </c>
      <c r="D88" s="346" t="s">
        <v>89</v>
      </c>
      <c r="E88" s="353">
        <v>54</v>
      </c>
      <c r="F88" s="346" t="s">
        <v>856</v>
      </c>
      <c r="G88" s="364">
        <v>41611</v>
      </c>
      <c r="H88" s="346" t="s">
        <v>849</v>
      </c>
      <c r="I88" s="365"/>
      <c r="J88" s="365"/>
      <c r="K88" s="365"/>
      <c r="L88" s="366"/>
      <c r="M88" s="951"/>
    </row>
    <row r="89" spans="1:18" s="369" customFormat="1" ht="106.5" hidden="1" customHeight="1" x14ac:dyDescent="0.35">
      <c r="A89" s="325">
        <v>84</v>
      </c>
      <c r="B89" s="327" t="s">
        <v>156</v>
      </c>
      <c r="C89" s="325" t="s">
        <v>433</v>
      </c>
      <c r="D89" s="327" t="s">
        <v>89</v>
      </c>
      <c r="E89" s="326">
        <v>304</v>
      </c>
      <c r="F89" s="325" t="s">
        <v>1912</v>
      </c>
      <c r="G89" s="335">
        <v>38776</v>
      </c>
      <c r="H89" s="325" t="s">
        <v>1913</v>
      </c>
      <c r="I89" s="336"/>
      <c r="J89" s="336"/>
      <c r="K89" s="336"/>
      <c r="L89" s="325"/>
      <c r="M89" s="367"/>
      <c r="N89" s="368"/>
    </row>
    <row r="90" spans="1:18" s="369" customFormat="1" ht="54.75" hidden="1" customHeight="1" x14ac:dyDescent="0.35">
      <c r="A90" s="325">
        <v>86</v>
      </c>
      <c r="B90" s="325" t="s">
        <v>1946</v>
      </c>
      <c r="C90" s="325" t="s">
        <v>1947</v>
      </c>
      <c r="D90" s="370"/>
      <c r="E90" s="326">
        <v>43.8</v>
      </c>
      <c r="F90" s="325" t="s">
        <v>1948</v>
      </c>
      <c r="G90" s="335">
        <v>41727</v>
      </c>
      <c r="H90" s="325"/>
      <c r="I90" s="336"/>
      <c r="J90" s="336"/>
      <c r="K90" s="336"/>
      <c r="L90" s="325"/>
      <c r="M90" s="367"/>
      <c r="N90" s="367"/>
    </row>
    <row r="91" spans="1:18" x14ac:dyDescent="0.35">
      <c r="A91" s="371"/>
      <c r="B91" s="371"/>
      <c r="C91" s="371"/>
      <c r="D91" s="371"/>
      <c r="E91" s="372"/>
      <c r="F91" s="371"/>
      <c r="G91" s="371"/>
      <c r="H91" s="371"/>
      <c r="I91" s="371"/>
      <c r="J91" s="371"/>
      <c r="K91" s="371"/>
      <c r="L91" s="371"/>
    </row>
    <row r="92" spans="1:18" x14ac:dyDescent="0.35">
      <c r="A92" s="373"/>
      <c r="B92" s="373"/>
      <c r="C92" s="373"/>
      <c r="D92" s="373"/>
      <c r="E92" s="374"/>
      <c r="F92" s="373"/>
      <c r="G92" s="373"/>
      <c r="H92" s="373"/>
      <c r="I92" s="373"/>
      <c r="J92" s="373"/>
      <c r="K92" s="373"/>
      <c r="L92" s="373"/>
    </row>
    <row r="93" spans="1:18" x14ac:dyDescent="0.35">
      <c r="A93" s="375"/>
      <c r="B93" s="375"/>
      <c r="C93" s="375"/>
      <c r="D93" s="375"/>
      <c r="E93" s="376"/>
      <c r="F93" s="375"/>
      <c r="G93" s="375"/>
      <c r="H93" s="375"/>
      <c r="I93" s="375"/>
      <c r="J93" s="375"/>
      <c r="K93" s="375"/>
      <c r="L93" s="375"/>
    </row>
    <row r="94" spans="1:18" x14ac:dyDescent="0.35">
      <c r="A94" s="373"/>
      <c r="B94" s="373"/>
      <c r="C94" s="373"/>
      <c r="D94" s="373"/>
      <c r="E94" s="374"/>
      <c r="F94" s="373"/>
      <c r="G94" s="373"/>
      <c r="H94" s="373"/>
      <c r="I94" s="373"/>
      <c r="J94" s="373"/>
      <c r="K94" s="373"/>
      <c r="L94" s="373"/>
    </row>
    <row r="95" spans="1:18" x14ac:dyDescent="0.35">
      <c r="A95" s="375"/>
      <c r="B95" s="375"/>
      <c r="C95" s="375"/>
      <c r="D95" s="375"/>
      <c r="E95" s="376"/>
      <c r="F95" s="375"/>
      <c r="G95" s="375"/>
      <c r="H95" s="375"/>
      <c r="I95" s="375"/>
      <c r="J95" s="375"/>
      <c r="K95" s="375"/>
      <c r="L95" s="375"/>
    </row>
    <row r="96" spans="1:18" x14ac:dyDescent="0.35">
      <c r="A96" s="373"/>
      <c r="B96" s="373"/>
      <c r="C96" s="373"/>
      <c r="D96" s="373"/>
      <c r="E96" s="374"/>
      <c r="F96" s="373"/>
      <c r="G96" s="373"/>
      <c r="H96" s="373"/>
      <c r="I96" s="373"/>
      <c r="J96" s="373"/>
      <c r="K96" s="373"/>
      <c r="L96" s="373"/>
    </row>
    <row r="97" spans="1:12" s="321" customFormat="1" x14ac:dyDescent="0.35">
      <c r="A97" s="375"/>
      <c r="B97" s="375"/>
      <c r="C97" s="375"/>
      <c r="D97" s="375"/>
      <c r="E97" s="376"/>
      <c r="F97" s="375"/>
      <c r="G97" s="375"/>
      <c r="H97" s="375"/>
      <c r="I97" s="375"/>
      <c r="J97" s="375"/>
      <c r="K97" s="375"/>
      <c r="L97" s="375"/>
    </row>
    <row r="98" spans="1:12" s="321" customFormat="1" x14ac:dyDescent="0.35">
      <c r="A98" s="373"/>
      <c r="B98" s="373"/>
      <c r="C98" s="373"/>
      <c r="D98" s="373"/>
      <c r="E98" s="374"/>
      <c r="F98" s="373"/>
      <c r="G98" s="373"/>
      <c r="H98" s="373"/>
      <c r="I98" s="373"/>
      <c r="J98" s="373"/>
      <c r="K98" s="373"/>
      <c r="L98" s="373"/>
    </row>
    <row r="99" spans="1:12" s="321" customFormat="1" x14ac:dyDescent="0.35">
      <c r="A99" s="375"/>
      <c r="B99" s="375"/>
      <c r="C99" s="375"/>
      <c r="D99" s="375"/>
      <c r="E99" s="376"/>
      <c r="F99" s="375"/>
      <c r="G99" s="375"/>
      <c r="H99" s="375"/>
      <c r="I99" s="375"/>
      <c r="J99" s="375"/>
      <c r="K99" s="375"/>
      <c r="L99" s="375"/>
    </row>
    <row r="100" spans="1:12" s="321" customFormat="1" x14ac:dyDescent="0.35">
      <c r="A100" s="373"/>
      <c r="B100" s="373"/>
      <c r="C100" s="373"/>
      <c r="D100" s="373"/>
      <c r="E100" s="374"/>
      <c r="F100" s="373"/>
      <c r="G100" s="373"/>
      <c r="H100" s="373"/>
      <c r="I100" s="373"/>
      <c r="J100" s="373"/>
      <c r="K100" s="373"/>
      <c r="L100" s="373"/>
    </row>
    <row r="101" spans="1:12" s="321" customFormat="1" x14ac:dyDescent="0.35">
      <c r="A101" s="375"/>
      <c r="B101" s="375"/>
      <c r="C101" s="375"/>
      <c r="D101" s="375"/>
      <c r="E101" s="376"/>
      <c r="F101" s="375"/>
      <c r="G101" s="375"/>
      <c r="H101" s="375"/>
      <c r="I101" s="375"/>
      <c r="J101" s="375"/>
      <c r="K101" s="375"/>
      <c r="L101" s="375"/>
    </row>
    <row r="102" spans="1:12" s="321" customFormat="1" x14ac:dyDescent="0.35">
      <c r="A102" s="373"/>
      <c r="B102" s="373"/>
      <c r="C102" s="373"/>
      <c r="D102" s="373"/>
      <c r="E102" s="374"/>
      <c r="F102" s="373"/>
      <c r="G102" s="373"/>
      <c r="H102" s="373"/>
      <c r="I102" s="373"/>
      <c r="J102" s="373"/>
      <c r="K102" s="373"/>
      <c r="L102" s="373"/>
    </row>
    <row r="103" spans="1:12" s="321" customFormat="1" x14ac:dyDescent="0.35">
      <c r="A103" s="375"/>
      <c r="B103" s="375"/>
      <c r="C103" s="375"/>
      <c r="D103" s="375"/>
      <c r="E103" s="376"/>
      <c r="F103" s="375"/>
      <c r="G103" s="375"/>
      <c r="H103" s="375"/>
      <c r="I103" s="375"/>
      <c r="J103" s="375"/>
      <c r="K103" s="375"/>
      <c r="L103" s="375"/>
    </row>
    <row r="104" spans="1:12" s="321" customFormat="1" x14ac:dyDescent="0.35">
      <c r="A104" s="373"/>
      <c r="B104" s="373"/>
      <c r="C104" s="373"/>
      <c r="D104" s="373"/>
      <c r="E104" s="374"/>
      <c r="F104" s="373"/>
      <c r="G104" s="373"/>
      <c r="H104" s="373"/>
      <c r="I104" s="373"/>
      <c r="J104" s="373"/>
      <c r="K104" s="373"/>
      <c r="L104" s="373"/>
    </row>
    <row r="105" spans="1:12" s="321" customFormat="1" x14ac:dyDescent="0.35">
      <c r="A105" s="375"/>
      <c r="B105" s="375"/>
      <c r="C105" s="375"/>
      <c r="D105" s="375"/>
      <c r="E105" s="376"/>
      <c r="F105" s="375"/>
      <c r="G105" s="375"/>
      <c r="H105" s="375"/>
      <c r="I105" s="375"/>
      <c r="J105" s="375"/>
      <c r="K105" s="375"/>
      <c r="L105" s="375"/>
    </row>
    <row r="106" spans="1:12" s="321" customFormat="1" x14ac:dyDescent="0.35">
      <c r="A106" s="373"/>
      <c r="B106" s="373"/>
      <c r="C106" s="373"/>
      <c r="D106" s="373"/>
      <c r="E106" s="374"/>
      <c r="F106" s="373"/>
      <c r="G106" s="373"/>
      <c r="H106" s="373"/>
      <c r="I106" s="373"/>
      <c r="J106" s="373"/>
      <c r="K106" s="373"/>
      <c r="L106" s="373"/>
    </row>
    <row r="107" spans="1:12" s="321" customFormat="1" x14ac:dyDescent="0.35">
      <c r="A107" s="375"/>
      <c r="B107" s="375"/>
      <c r="C107" s="375"/>
      <c r="D107" s="375"/>
      <c r="E107" s="376"/>
      <c r="F107" s="375"/>
      <c r="G107" s="375"/>
      <c r="H107" s="375"/>
      <c r="I107" s="375"/>
      <c r="J107" s="375"/>
      <c r="K107" s="375"/>
      <c r="L107" s="375"/>
    </row>
    <row r="108" spans="1:12" s="321" customFormat="1" x14ac:dyDescent="0.35">
      <c r="A108" s="373"/>
      <c r="B108" s="373"/>
      <c r="C108" s="373"/>
      <c r="D108" s="373"/>
      <c r="E108" s="374"/>
      <c r="F108" s="373"/>
      <c r="G108" s="373"/>
      <c r="H108" s="373"/>
      <c r="I108" s="373"/>
      <c r="J108" s="373"/>
      <c r="K108" s="373"/>
      <c r="L108" s="373"/>
    </row>
    <row r="109" spans="1:12" s="321" customFormat="1" x14ac:dyDescent="0.35">
      <c r="A109" s="375"/>
      <c r="B109" s="375"/>
      <c r="C109" s="375"/>
      <c r="D109" s="375"/>
      <c r="E109" s="376"/>
      <c r="F109" s="375"/>
      <c r="G109" s="375"/>
      <c r="H109" s="375"/>
      <c r="I109" s="375"/>
      <c r="J109" s="375"/>
      <c r="K109" s="375"/>
      <c r="L109" s="375"/>
    </row>
    <row r="110" spans="1:12" s="321" customFormat="1" x14ac:dyDescent="0.35">
      <c r="A110" s="373"/>
      <c r="B110" s="373"/>
      <c r="C110" s="373"/>
      <c r="D110" s="373"/>
      <c r="E110" s="374"/>
      <c r="F110" s="373"/>
      <c r="G110" s="373"/>
      <c r="H110" s="373"/>
      <c r="I110" s="373"/>
      <c r="J110" s="373"/>
      <c r="K110" s="373"/>
      <c r="L110" s="373"/>
    </row>
    <row r="111" spans="1:12" s="321" customFormat="1" x14ac:dyDescent="0.35">
      <c r="A111" s="375"/>
      <c r="B111" s="375"/>
      <c r="C111" s="375"/>
      <c r="D111" s="375"/>
      <c r="E111" s="376"/>
      <c r="F111" s="375"/>
      <c r="G111" s="375"/>
      <c r="H111" s="375"/>
      <c r="I111" s="375"/>
      <c r="J111" s="375"/>
      <c r="K111" s="375"/>
      <c r="L111" s="375"/>
    </row>
    <row r="112" spans="1:12" s="321" customFormat="1" x14ac:dyDescent="0.35">
      <c r="A112" s="373"/>
      <c r="B112" s="373"/>
      <c r="C112" s="373"/>
      <c r="D112" s="373"/>
      <c r="E112" s="374"/>
      <c r="F112" s="373"/>
      <c r="G112" s="373"/>
      <c r="H112" s="373"/>
      <c r="I112" s="373"/>
      <c r="J112" s="373"/>
      <c r="K112" s="373"/>
      <c r="L112" s="373"/>
    </row>
    <row r="113" spans="1:14" x14ac:dyDescent="0.35">
      <c r="A113" s="375"/>
      <c r="B113" s="375"/>
      <c r="C113" s="375"/>
      <c r="D113" s="375"/>
      <c r="E113" s="376"/>
      <c r="F113" s="375"/>
      <c r="G113" s="377"/>
      <c r="H113" s="377"/>
      <c r="I113" s="377"/>
      <c r="J113" s="377"/>
      <c r="K113" s="377"/>
      <c r="L113" s="375"/>
    </row>
    <row r="114" spans="1:14" s="380" customFormat="1" x14ac:dyDescent="0.35">
      <c r="A114" s="373"/>
      <c r="B114" s="373"/>
      <c r="C114" s="373"/>
      <c r="D114" s="373"/>
      <c r="E114" s="374"/>
      <c r="F114" s="373"/>
      <c r="G114" s="373"/>
      <c r="H114" s="373"/>
      <c r="I114" s="378"/>
      <c r="J114" s="378"/>
      <c r="K114" s="378"/>
      <c r="L114" s="373"/>
      <c r="M114" s="379"/>
      <c r="N114" s="379"/>
    </row>
    <row r="115" spans="1:14" x14ac:dyDescent="0.35">
      <c r="A115" s="371"/>
      <c r="B115" s="371"/>
      <c r="C115" s="371"/>
      <c r="D115" s="371"/>
      <c r="E115" s="372"/>
      <c r="F115" s="371"/>
      <c r="G115" s="371"/>
      <c r="H115" s="371"/>
      <c r="I115" s="371"/>
      <c r="J115" s="371"/>
      <c r="K115" s="371"/>
      <c r="L115" s="371"/>
    </row>
    <row r="116" spans="1:14" x14ac:dyDescent="0.35">
      <c r="A116" s="373"/>
      <c r="B116" s="373"/>
      <c r="C116" s="373"/>
      <c r="D116" s="373"/>
      <c r="E116" s="374"/>
      <c r="F116" s="373"/>
      <c r="G116" s="373"/>
      <c r="H116" s="373"/>
      <c r="I116" s="373"/>
      <c r="J116" s="373"/>
      <c r="K116" s="373"/>
      <c r="L116" s="373"/>
    </row>
    <row r="117" spans="1:14" x14ac:dyDescent="0.35">
      <c r="A117" s="375"/>
      <c r="B117" s="375"/>
      <c r="C117" s="375"/>
      <c r="D117" s="375"/>
      <c r="E117" s="376"/>
      <c r="F117" s="381"/>
      <c r="G117" s="375"/>
      <c r="H117" s="375"/>
      <c r="I117" s="377"/>
      <c r="J117" s="377"/>
      <c r="K117" s="377"/>
      <c r="L117" s="375"/>
    </row>
    <row r="118" spans="1:14" x14ac:dyDescent="0.35">
      <c r="A118" s="375"/>
      <c r="B118" s="375"/>
      <c r="C118" s="375"/>
      <c r="D118" s="375"/>
      <c r="E118" s="382"/>
      <c r="F118" s="381"/>
      <c r="G118" s="375"/>
      <c r="H118" s="375"/>
      <c r="I118" s="377"/>
      <c r="J118" s="377"/>
      <c r="K118" s="377"/>
      <c r="L118" s="375"/>
    </row>
    <row r="119" spans="1:14" x14ac:dyDescent="0.35">
      <c r="A119" s="375"/>
      <c r="B119" s="375"/>
      <c r="C119" s="375"/>
      <c r="D119" s="375"/>
      <c r="E119" s="376"/>
      <c r="F119" s="381"/>
      <c r="G119" s="375"/>
      <c r="H119" s="375"/>
      <c r="I119" s="377"/>
      <c r="J119" s="377"/>
      <c r="K119" s="377"/>
      <c r="L119" s="375"/>
    </row>
    <row r="120" spans="1:14" x14ac:dyDescent="0.35">
      <c r="A120" s="375"/>
      <c r="B120" s="375"/>
      <c r="C120" s="375"/>
      <c r="D120" s="375"/>
      <c r="E120" s="376"/>
      <c r="F120" s="381"/>
      <c r="G120" s="375"/>
      <c r="H120" s="375"/>
      <c r="I120" s="377"/>
      <c r="J120" s="377"/>
      <c r="K120" s="377"/>
      <c r="L120" s="375"/>
    </row>
    <row r="121" spans="1:14" x14ac:dyDescent="0.35">
      <c r="A121" s="375"/>
      <c r="B121" s="375"/>
      <c r="C121" s="375"/>
      <c r="D121" s="375"/>
      <c r="E121" s="376"/>
      <c r="F121" s="381"/>
      <c r="G121" s="375"/>
      <c r="H121" s="375"/>
      <c r="I121" s="377"/>
      <c r="J121" s="377"/>
      <c r="K121" s="377"/>
      <c r="L121" s="375"/>
    </row>
    <row r="122" spans="1:14" x14ac:dyDescent="0.35">
      <c r="A122" s="375"/>
      <c r="B122" s="375"/>
      <c r="C122" s="375"/>
      <c r="D122" s="375"/>
      <c r="E122" s="376"/>
      <c r="F122" s="381"/>
      <c r="G122" s="375"/>
      <c r="H122" s="375"/>
      <c r="I122" s="377"/>
      <c r="J122" s="377"/>
      <c r="K122" s="377"/>
      <c r="L122" s="375"/>
    </row>
    <row r="123" spans="1:14" x14ac:dyDescent="0.35">
      <c r="A123" s="375"/>
      <c r="B123" s="375"/>
      <c r="C123" s="375"/>
      <c r="D123" s="375"/>
      <c r="E123" s="376"/>
      <c r="F123" s="381"/>
      <c r="G123" s="375"/>
      <c r="H123" s="375"/>
      <c r="I123" s="377"/>
      <c r="J123" s="377"/>
      <c r="K123" s="377"/>
      <c r="L123" s="375"/>
    </row>
    <row r="124" spans="1:14" x14ac:dyDescent="0.35">
      <c r="A124" s="375"/>
      <c r="B124" s="375"/>
      <c r="C124" s="375"/>
      <c r="D124" s="375"/>
      <c r="E124" s="376"/>
      <c r="F124" s="375"/>
      <c r="G124" s="375"/>
      <c r="H124" s="375"/>
      <c r="I124" s="377"/>
      <c r="J124" s="377"/>
      <c r="K124" s="377"/>
      <c r="L124" s="375"/>
    </row>
    <row r="125" spans="1:14" s="380" customFormat="1" x14ac:dyDescent="0.35">
      <c r="A125" s="373"/>
      <c r="B125" s="373"/>
      <c r="C125" s="373"/>
      <c r="D125" s="373"/>
      <c r="E125" s="374"/>
      <c r="F125" s="373"/>
      <c r="G125" s="373"/>
      <c r="H125" s="373"/>
      <c r="I125" s="378"/>
      <c r="J125" s="378"/>
      <c r="K125" s="378"/>
      <c r="L125" s="373"/>
      <c r="M125" s="379"/>
      <c r="N125" s="379"/>
    </row>
    <row r="126" spans="1:14" x14ac:dyDescent="0.35">
      <c r="A126" s="373"/>
      <c r="B126" s="373"/>
      <c r="C126" s="373"/>
      <c r="D126" s="373"/>
      <c r="E126" s="374"/>
      <c r="F126" s="373"/>
      <c r="G126" s="373"/>
      <c r="H126" s="373"/>
      <c r="I126" s="373"/>
      <c r="J126" s="373"/>
      <c r="K126" s="373"/>
      <c r="L126" s="373"/>
    </row>
    <row r="127" spans="1:14" x14ac:dyDescent="0.35">
      <c r="A127" s="375"/>
      <c r="B127" s="375"/>
      <c r="C127" s="375"/>
      <c r="D127" s="375"/>
      <c r="E127" s="376"/>
      <c r="F127" s="375"/>
      <c r="G127" s="375"/>
      <c r="H127" s="375"/>
      <c r="I127" s="377"/>
      <c r="J127" s="377"/>
      <c r="K127" s="377"/>
      <c r="L127" s="375"/>
    </row>
    <row r="128" spans="1:14" x14ac:dyDescent="0.35">
      <c r="A128" s="375"/>
      <c r="B128" s="375"/>
      <c r="C128" s="375"/>
      <c r="D128" s="375"/>
      <c r="E128" s="376"/>
      <c r="F128" s="375"/>
      <c r="G128" s="375"/>
      <c r="H128" s="375"/>
      <c r="I128" s="377"/>
      <c r="J128" s="383"/>
      <c r="K128" s="377"/>
      <c r="L128" s="375"/>
    </row>
    <row r="129" spans="1:16" x14ac:dyDescent="0.35">
      <c r="A129" s="375"/>
      <c r="B129" s="375"/>
      <c r="C129" s="375"/>
      <c r="D129" s="375"/>
      <c r="E129" s="376"/>
      <c r="F129" s="375"/>
      <c r="G129" s="375"/>
      <c r="H129" s="375"/>
      <c r="I129" s="377"/>
      <c r="J129" s="383"/>
      <c r="K129" s="377"/>
      <c r="L129" s="375"/>
      <c r="P129" s="384"/>
    </row>
    <row r="130" spans="1:16" x14ac:dyDescent="0.35">
      <c r="A130" s="375"/>
      <c r="B130" s="381"/>
      <c r="C130" s="381"/>
      <c r="D130" s="381"/>
      <c r="E130" s="385"/>
      <c r="F130" s="381"/>
      <c r="G130" s="386"/>
      <c r="H130" s="381"/>
      <c r="I130" s="387"/>
      <c r="J130" s="388"/>
      <c r="K130" s="377"/>
      <c r="L130" s="375"/>
    </row>
    <row r="131" spans="1:16" x14ac:dyDescent="0.35">
      <c r="A131" s="375"/>
      <c r="B131" s="381"/>
      <c r="C131" s="381"/>
      <c r="D131" s="381"/>
      <c r="E131" s="385"/>
      <c r="F131" s="381"/>
      <c r="G131" s="386"/>
      <c r="H131" s="381"/>
      <c r="I131" s="387"/>
      <c r="J131" s="388"/>
      <c r="K131" s="377"/>
      <c r="L131" s="375"/>
    </row>
    <row r="132" spans="1:16" x14ac:dyDescent="0.35">
      <c r="A132" s="375"/>
      <c r="B132" s="381"/>
      <c r="C132" s="381"/>
      <c r="D132" s="381"/>
      <c r="E132" s="385"/>
      <c r="F132" s="381"/>
      <c r="G132" s="386"/>
      <c r="H132" s="381"/>
      <c r="I132" s="387"/>
      <c r="J132" s="388"/>
      <c r="K132" s="377"/>
      <c r="L132" s="375"/>
    </row>
    <row r="133" spans="1:16" x14ac:dyDescent="0.35">
      <c r="A133" s="375"/>
      <c r="B133" s="381"/>
      <c r="C133" s="381"/>
      <c r="D133" s="381"/>
      <c r="E133" s="385"/>
      <c r="F133" s="381"/>
      <c r="G133" s="386"/>
      <c r="H133" s="381"/>
      <c r="I133" s="387"/>
      <c r="J133" s="388"/>
      <c r="K133" s="377"/>
      <c r="L133" s="375"/>
    </row>
    <row r="134" spans="1:16" x14ac:dyDescent="0.35">
      <c r="A134" s="375"/>
      <c r="B134" s="381"/>
      <c r="C134" s="381"/>
      <c r="D134" s="381"/>
      <c r="E134" s="385"/>
      <c r="F134" s="381"/>
      <c r="G134" s="386"/>
      <c r="H134" s="381"/>
      <c r="I134" s="387"/>
      <c r="J134" s="388"/>
      <c r="K134" s="377"/>
      <c r="L134" s="375"/>
    </row>
    <row r="135" spans="1:16" x14ac:dyDescent="0.35">
      <c r="A135" s="375"/>
      <c r="B135" s="381"/>
      <c r="C135" s="381"/>
      <c r="D135" s="381"/>
      <c r="E135" s="385"/>
      <c r="F135" s="381"/>
      <c r="G135" s="386"/>
      <c r="H135" s="381"/>
      <c r="I135" s="387"/>
      <c r="J135" s="388"/>
      <c r="K135" s="377"/>
      <c r="L135" s="375"/>
    </row>
    <row r="136" spans="1:16" x14ac:dyDescent="0.35">
      <c r="A136" s="375"/>
      <c r="B136" s="381"/>
      <c r="C136" s="381"/>
      <c r="D136" s="381"/>
      <c r="E136" s="385"/>
      <c r="F136" s="381"/>
      <c r="G136" s="386"/>
      <c r="H136" s="381"/>
      <c r="I136" s="387"/>
      <c r="J136" s="388"/>
      <c r="K136" s="377"/>
      <c r="L136" s="375"/>
    </row>
    <row r="137" spans="1:16" x14ac:dyDescent="0.35">
      <c r="A137" s="375"/>
      <c r="B137" s="381"/>
      <c r="C137" s="381"/>
      <c r="D137" s="381"/>
      <c r="E137" s="385"/>
      <c r="F137" s="381"/>
      <c r="G137" s="386"/>
      <c r="H137" s="381"/>
      <c r="I137" s="387"/>
      <c r="J137" s="388"/>
      <c r="K137" s="377"/>
      <c r="L137" s="375"/>
    </row>
    <row r="138" spans="1:16" x14ac:dyDescent="0.35">
      <c r="A138" s="375"/>
      <c r="B138" s="381"/>
      <c r="C138" s="381"/>
      <c r="D138" s="381"/>
      <c r="E138" s="385"/>
      <c r="F138" s="381"/>
      <c r="G138" s="386"/>
      <c r="H138" s="381"/>
      <c r="I138" s="387"/>
      <c r="J138" s="388"/>
      <c r="K138" s="377"/>
      <c r="L138" s="375"/>
    </row>
    <row r="139" spans="1:16" x14ac:dyDescent="0.35">
      <c r="A139" s="375"/>
      <c r="B139" s="381"/>
      <c r="C139" s="381"/>
      <c r="D139" s="381"/>
      <c r="E139" s="385"/>
      <c r="F139" s="381"/>
      <c r="G139" s="386"/>
      <c r="H139" s="381"/>
      <c r="I139" s="387"/>
      <c r="J139" s="388"/>
      <c r="K139" s="377"/>
      <c r="L139" s="375"/>
    </row>
    <row r="140" spans="1:16" x14ac:dyDescent="0.35">
      <c r="A140" s="375"/>
      <c r="B140" s="381"/>
      <c r="C140" s="381"/>
      <c r="D140" s="381"/>
      <c r="E140" s="385"/>
      <c r="F140" s="381"/>
      <c r="G140" s="386"/>
      <c r="H140" s="381"/>
      <c r="I140" s="387"/>
      <c r="J140" s="388"/>
      <c r="K140" s="377"/>
      <c r="L140" s="375"/>
    </row>
    <row r="141" spans="1:16" x14ac:dyDescent="0.35">
      <c r="A141" s="375"/>
      <c r="B141" s="381"/>
      <c r="C141" s="381"/>
      <c r="D141" s="381"/>
      <c r="E141" s="376"/>
      <c r="F141" s="381"/>
      <c r="G141" s="386"/>
      <c r="H141" s="381"/>
      <c r="I141" s="387"/>
      <c r="J141" s="388"/>
      <c r="K141" s="377"/>
      <c r="L141" s="375"/>
    </row>
    <row r="142" spans="1:16" x14ac:dyDescent="0.35">
      <c r="A142" s="375"/>
      <c r="B142" s="381"/>
      <c r="C142" s="381"/>
      <c r="D142" s="381"/>
      <c r="E142" s="385"/>
      <c r="F142" s="381"/>
      <c r="G142" s="386"/>
      <c r="H142" s="381"/>
      <c r="I142" s="387"/>
      <c r="J142" s="388"/>
      <c r="K142" s="377"/>
      <c r="L142" s="375"/>
    </row>
    <row r="143" spans="1:16" x14ac:dyDescent="0.35">
      <c r="A143" s="375"/>
      <c r="B143" s="381"/>
      <c r="C143" s="381"/>
      <c r="D143" s="381"/>
      <c r="E143" s="385"/>
      <c r="F143" s="381"/>
      <c r="G143" s="386"/>
      <c r="H143" s="381"/>
      <c r="I143" s="387"/>
      <c r="J143" s="388"/>
      <c r="K143" s="377"/>
      <c r="L143" s="375"/>
    </row>
    <row r="144" spans="1:16" x14ac:dyDescent="0.35">
      <c r="A144" s="375"/>
      <c r="B144" s="381"/>
      <c r="C144" s="381"/>
      <c r="D144" s="381"/>
      <c r="E144" s="376"/>
      <c r="F144" s="381"/>
      <c r="G144" s="386"/>
      <c r="H144" s="381"/>
      <c r="I144" s="389"/>
      <c r="J144" s="388"/>
      <c r="K144" s="377"/>
      <c r="L144" s="375"/>
    </row>
    <row r="145" spans="1:12" s="321" customFormat="1" x14ac:dyDescent="0.35">
      <c r="A145" s="375"/>
      <c r="B145" s="381"/>
      <c r="C145" s="381"/>
      <c r="D145" s="381"/>
      <c r="E145" s="376"/>
      <c r="F145" s="381"/>
      <c r="G145" s="386"/>
      <c r="H145" s="381"/>
      <c r="I145" s="387"/>
      <c r="J145" s="388"/>
      <c r="K145" s="377"/>
      <c r="L145" s="375"/>
    </row>
    <row r="146" spans="1:12" s="321" customFormat="1" x14ac:dyDescent="0.35">
      <c r="A146" s="375"/>
      <c r="B146" s="375"/>
      <c r="C146" s="375"/>
      <c r="D146" s="375"/>
      <c r="E146" s="376"/>
      <c r="F146" s="375"/>
      <c r="G146" s="375"/>
      <c r="H146" s="375"/>
      <c r="I146" s="377"/>
      <c r="J146" s="377"/>
      <c r="K146" s="377"/>
      <c r="L146" s="375"/>
    </row>
    <row r="147" spans="1:12" s="321" customFormat="1" x14ac:dyDescent="0.35">
      <c r="A147" s="375"/>
      <c r="B147" s="375"/>
      <c r="C147" s="375"/>
      <c r="D147" s="375"/>
      <c r="E147" s="376"/>
      <c r="F147" s="375"/>
      <c r="G147" s="375"/>
      <c r="H147" s="375"/>
      <c r="I147" s="377"/>
      <c r="J147" s="377"/>
      <c r="K147" s="377"/>
      <c r="L147" s="375"/>
    </row>
    <row r="148" spans="1:12" s="321" customFormat="1" x14ac:dyDescent="0.35">
      <c r="A148" s="375"/>
      <c r="B148" s="381"/>
      <c r="C148" s="381"/>
      <c r="D148" s="381"/>
      <c r="E148" s="390"/>
      <c r="F148" s="381"/>
      <c r="G148" s="386"/>
      <c r="H148" s="381"/>
      <c r="I148" s="387"/>
      <c r="J148" s="388"/>
      <c r="K148" s="377"/>
      <c r="L148" s="375"/>
    </row>
    <row r="149" spans="1:12" s="321" customFormat="1" x14ac:dyDescent="0.35">
      <c r="A149" s="375"/>
      <c r="B149" s="381"/>
      <c r="C149" s="381"/>
      <c r="D149" s="381"/>
      <c r="E149" s="390"/>
      <c r="F149" s="381"/>
      <c r="G149" s="386"/>
      <c r="H149" s="381"/>
      <c r="I149" s="387"/>
      <c r="J149" s="388"/>
      <c r="K149" s="377"/>
      <c r="L149" s="375"/>
    </row>
    <row r="150" spans="1:12" s="321" customFormat="1" x14ac:dyDescent="0.35">
      <c r="A150" s="375"/>
      <c r="B150" s="381"/>
      <c r="C150" s="381"/>
      <c r="D150" s="381"/>
      <c r="E150" s="390"/>
      <c r="F150" s="381"/>
      <c r="G150" s="386"/>
      <c r="H150" s="381"/>
      <c r="I150" s="387"/>
      <c r="J150" s="388"/>
      <c r="K150" s="377"/>
      <c r="L150" s="375"/>
    </row>
    <row r="151" spans="1:12" s="321" customFormat="1" x14ac:dyDescent="0.35">
      <c r="A151" s="375"/>
      <c r="B151" s="381"/>
      <c r="C151" s="381"/>
      <c r="D151" s="381"/>
      <c r="E151" s="391"/>
      <c r="F151" s="381"/>
      <c r="G151" s="386"/>
      <c r="H151" s="381"/>
      <c r="I151" s="387"/>
      <c r="J151" s="388"/>
      <c r="K151" s="377"/>
      <c r="L151" s="375"/>
    </row>
    <row r="152" spans="1:12" s="321" customFormat="1" x14ac:dyDescent="0.35">
      <c r="A152" s="375"/>
      <c r="B152" s="381"/>
      <c r="C152" s="381"/>
      <c r="D152" s="381"/>
      <c r="E152" s="385"/>
      <c r="F152" s="381"/>
      <c r="G152" s="386"/>
      <c r="H152" s="381"/>
      <c r="I152" s="387"/>
      <c r="J152" s="388"/>
      <c r="K152" s="377"/>
      <c r="L152" s="375"/>
    </row>
    <row r="153" spans="1:12" s="321" customFormat="1" x14ac:dyDescent="0.35">
      <c r="A153" s="375"/>
      <c r="B153" s="381"/>
      <c r="C153" s="381"/>
      <c r="D153" s="381"/>
      <c r="E153" s="391"/>
      <c r="F153" s="381"/>
      <c r="G153" s="386"/>
      <c r="H153" s="381"/>
      <c r="I153" s="387"/>
      <c r="J153" s="388"/>
      <c r="K153" s="377"/>
      <c r="L153" s="375"/>
    </row>
    <row r="154" spans="1:12" s="321" customFormat="1" x14ac:dyDescent="0.35">
      <c r="A154" s="375"/>
      <c r="B154" s="381"/>
      <c r="C154" s="381"/>
      <c r="D154" s="381"/>
      <c r="E154" s="391"/>
      <c r="F154" s="381"/>
      <c r="G154" s="386"/>
      <c r="H154" s="381"/>
      <c r="I154" s="387"/>
      <c r="J154" s="388"/>
      <c r="K154" s="377"/>
      <c r="L154" s="375"/>
    </row>
    <row r="155" spans="1:12" s="321" customFormat="1" x14ac:dyDescent="0.35">
      <c r="A155" s="375"/>
      <c r="B155" s="381"/>
      <c r="C155" s="381"/>
      <c r="D155" s="381"/>
      <c r="E155" s="385"/>
      <c r="F155" s="381"/>
      <c r="G155" s="386"/>
      <c r="H155" s="381"/>
      <c r="I155" s="387"/>
      <c r="J155" s="388"/>
      <c r="K155" s="377"/>
      <c r="L155" s="375"/>
    </row>
    <row r="156" spans="1:12" s="321" customFormat="1" x14ac:dyDescent="0.35">
      <c r="A156" s="375"/>
      <c r="B156" s="381"/>
      <c r="C156" s="381"/>
      <c r="D156" s="381"/>
      <c r="E156" s="385"/>
      <c r="F156" s="381"/>
      <c r="G156" s="386"/>
      <c r="H156" s="381"/>
      <c r="I156" s="387"/>
      <c r="J156" s="388"/>
      <c r="K156" s="377"/>
      <c r="L156" s="375"/>
    </row>
    <row r="157" spans="1:12" s="321" customFormat="1" x14ac:dyDescent="0.35">
      <c r="A157" s="375"/>
      <c r="B157" s="381"/>
      <c r="C157" s="381"/>
      <c r="D157" s="392"/>
      <c r="E157" s="390"/>
      <c r="F157" s="381"/>
      <c r="G157" s="386"/>
      <c r="H157" s="381"/>
      <c r="I157" s="387"/>
      <c r="J157" s="388"/>
      <c r="K157" s="377"/>
      <c r="L157" s="375"/>
    </row>
    <row r="158" spans="1:12" s="321" customFormat="1" x14ac:dyDescent="0.35">
      <c r="A158" s="375"/>
      <c r="B158" s="381"/>
      <c r="C158" s="381"/>
      <c r="D158" s="392"/>
      <c r="E158" s="390"/>
      <c r="F158" s="381"/>
      <c r="G158" s="393"/>
      <c r="H158" s="381"/>
      <c r="I158" s="387"/>
      <c r="J158" s="388"/>
      <c r="K158" s="377"/>
      <c r="L158" s="375"/>
    </row>
    <row r="159" spans="1:12" s="321" customFormat="1" x14ac:dyDescent="0.35">
      <c r="A159" s="375"/>
      <c r="B159" s="381"/>
      <c r="C159" s="381"/>
      <c r="D159" s="381"/>
      <c r="E159" s="385"/>
      <c r="F159" s="381"/>
      <c r="G159" s="393"/>
      <c r="H159" s="381"/>
      <c r="I159" s="387"/>
      <c r="J159" s="388"/>
      <c r="K159" s="377"/>
      <c r="L159" s="375"/>
    </row>
    <row r="160" spans="1:12" s="321" customFormat="1" x14ac:dyDescent="0.35">
      <c r="A160" s="375"/>
      <c r="B160" s="381"/>
      <c r="C160" s="381"/>
      <c r="D160" s="381"/>
      <c r="E160" s="390"/>
      <c r="F160" s="381"/>
      <c r="G160" s="386"/>
      <c r="H160" s="381"/>
      <c r="I160" s="388"/>
      <c r="J160" s="388"/>
      <c r="K160" s="377"/>
      <c r="L160" s="375"/>
    </row>
    <row r="161" spans="1:12" s="321" customFormat="1" x14ac:dyDescent="0.35">
      <c r="A161" s="375"/>
      <c r="B161" s="381"/>
      <c r="C161" s="381"/>
      <c r="D161" s="392"/>
      <c r="E161" s="390"/>
      <c r="F161" s="381"/>
      <c r="G161" s="393"/>
      <c r="H161" s="381"/>
      <c r="I161" s="387"/>
      <c r="J161" s="388"/>
      <c r="K161" s="377"/>
      <c r="L161" s="375"/>
    </row>
    <row r="162" spans="1:12" s="321" customFormat="1" x14ac:dyDescent="0.35">
      <c r="A162" s="375"/>
      <c r="B162" s="381"/>
      <c r="C162" s="381"/>
      <c r="D162" s="381"/>
      <c r="E162" s="390"/>
      <c r="F162" s="381"/>
      <c r="G162" s="393"/>
      <c r="H162" s="381"/>
      <c r="I162" s="387"/>
      <c r="J162" s="388"/>
      <c r="K162" s="377"/>
      <c r="L162" s="375"/>
    </row>
    <row r="163" spans="1:12" s="321" customFormat="1" x14ac:dyDescent="0.35">
      <c r="A163" s="375"/>
      <c r="B163" s="381"/>
      <c r="C163" s="381"/>
      <c r="D163" s="381"/>
      <c r="E163" s="390"/>
      <c r="F163" s="381"/>
      <c r="G163" s="393"/>
      <c r="H163" s="381"/>
      <c r="I163" s="387"/>
      <c r="J163" s="388"/>
      <c r="K163" s="377"/>
      <c r="L163" s="375"/>
    </row>
    <row r="164" spans="1:12" s="321" customFormat="1" x14ac:dyDescent="0.35">
      <c r="A164" s="375"/>
      <c r="B164" s="381"/>
      <c r="C164" s="381"/>
      <c r="D164" s="381"/>
      <c r="E164" s="385"/>
      <c r="F164" s="381"/>
      <c r="G164" s="386"/>
      <c r="H164" s="381"/>
      <c r="I164" s="387"/>
      <c r="J164" s="388"/>
      <c r="K164" s="377"/>
      <c r="L164" s="375"/>
    </row>
    <row r="165" spans="1:12" s="321" customFormat="1" x14ac:dyDescent="0.35">
      <c r="A165" s="375"/>
      <c r="B165" s="381"/>
      <c r="C165" s="381"/>
      <c r="D165" s="381"/>
      <c r="E165" s="390"/>
      <c r="F165" s="381"/>
      <c r="G165" s="393"/>
      <c r="H165" s="381"/>
      <c r="I165" s="387"/>
      <c r="J165" s="388"/>
      <c r="K165" s="377"/>
      <c r="L165" s="375"/>
    </row>
    <row r="166" spans="1:12" s="321" customFormat="1" x14ac:dyDescent="0.35">
      <c r="A166" s="375"/>
      <c r="B166" s="381"/>
      <c r="C166" s="381"/>
      <c r="D166" s="381"/>
      <c r="E166" s="391"/>
      <c r="F166" s="381"/>
      <c r="G166" s="386"/>
      <c r="H166" s="381"/>
      <c r="I166" s="387"/>
      <c r="J166" s="388"/>
      <c r="K166" s="377"/>
      <c r="L166" s="375"/>
    </row>
    <row r="167" spans="1:12" s="321" customFormat="1" x14ac:dyDescent="0.35">
      <c r="A167" s="375"/>
      <c r="B167" s="381"/>
      <c r="C167" s="381"/>
      <c r="D167" s="381"/>
      <c r="E167" s="385"/>
      <c r="F167" s="381"/>
      <c r="G167" s="386"/>
      <c r="H167" s="381"/>
      <c r="I167" s="387"/>
      <c r="J167" s="388"/>
      <c r="K167" s="377"/>
      <c r="L167" s="375"/>
    </row>
    <row r="168" spans="1:12" s="321" customFormat="1" x14ac:dyDescent="0.35">
      <c r="A168" s="375"/>
      <c r="B168" s="381"/>
      <c r="C168" s="381"/>
      <c r="D168" s="381"/>
      <c r="E168" s="385"/>
      <c r="F168" s="381"/>
      <c r="G168" s="386"/>
      <c r="H168" s="381"/>
      <c r="I168" s="387"/>
      <c r="J168" s="388"/>
      <c r="K168" s="377"/>
      <c r="L168" s="375"/>
    </row>
    <row r="169" spans="1:12" s="321" customFormat="1" x14ac:dyDescent="0.35">
      <c r="A169" s="375"/>
      <c r="B169" s="381"/>
      <c r="C169" s="381"/>
      <c r="D169" s="381"/>
      <c r="E169" s="385"/>
      <c r="F169" s="381"/>
      <c r="G169" s="386"/>
      <c r="H169" s="381"/>
      <c r="I169" s="387"/>
      <c r="J169" s="388"/>
      <c r="K169" s="377"/>
      <c r="L169" s="375"/>
    </row>
    <row r="170" spans="1:12" s="321" customFormat="1" x14ac:dyDescent="0.35">
      <c r="A170" s="375"/>
      <c r="B170" s="381"/>
      <c r="C170" s="381"/>
      <c r="D170" s="381"/>
      <c r="E170" s="385"/>
      <c r="F170" s="381"/>
      <c r="G170" s="386"/>
      <c r="H170" s="381"/>
      <c r="I170" s="387"/>
      <c r="J170" s="388"/>
      <c r="K170" s="377"/>
      <c r="L170" s="375"/>
    </row>
    <row r="171" spans="1:12" s="321" customFormat="1" x14ac:dyDescent="0.35">
      <c r="A171" s="375"/>
      <c r="B171" s="381"/>
      <c r="C171" s="381"/>
      <c r="D171" s="381"/>
      <c r="E171" s="385"/>
      <c r="F171" s="381"/>
      <c r="G171" s="386"/>
      <c r="H171" s="381"/>
      <c r="I171" s="387"/>
      <c r="J171" s="388"/>
      <c r="K171" s="377"/>
      <c r="L171" s="375"/>
    </row>
    <row r="172" spans="1:12" s="321" customFormat="1" x14ac:dyDescent="0.35">
      <c r="A172" s="375"/>
      <c r="B172" s="381"/>
      <c r="C172" s="381"/>
      <c r="D172" s="381"/>
      <c r="E172" s="385"/>
      <c r="F172" s="381"/>
      <c r="G172" s="386"/>
      <c r="H172" s="381"/>
      <c r="I172" s="387"/>
      <c r="J172" s="388"/>
      <c r="K172" s="377"/>
      <c r="L172" s="375"/>
    </row>
    <row r="173" spans="1:12" s="321" customFormat="1" x14ac:dyDescent="0.35">
      <c r="A173" s="375"/>
      <c r="B173" s="381"/>
      <c r="C173" s="381"/>
      <c r="D173" s="381"/>
      <c r="E173" s="385"/>
      <c r="F173" s="381"/>
      <c r="G173" s="386"/>
      <c r="H173" s="381"/>
      <c r="I173" s="387"/>
      <c r="J173" s="388"/>
      <c r="K173" s="377"/>
      <c r="L173" s="375"/>
    </row>
    <row r="174" spans="1:12" s="321" customFormat="1" x14ac:dyDescent="0.35">
      <c r="A174" s="375"/>
      <c r="B174" s="381"/>
      <c r="C174" s="381"/>
      <c r="D174" s="381"/>
      <c r="E174" s="385"/>
      <c r="F174" s="381"/>
      <c r="G174" s="386"/>
      <c r="H174" s="381"/>
      <c r="I174" s="387"/>
      <c r="J174" s="388"/>
      <c r="K174" s="377"/>
      <c r="L174" s="375"/>
    </row>
    <row r="175" spans="1:12" s="321" customFormat="1" x14ac:dyDescent="0.35">
      <c r="A175" s="375"/>
      <c r="B175" s="381"/>
      <c r="C175" s="381"/>
      <c r="D175" s="381"/>
      <c r="E175" s="385"/>
      <c r="F175" s="381"/>
      <c r="G175" s="386"/>
      <c r="H175" s="381"/>
      <c r="I175" s="387"/>
      <c r="J175" s="388"/>
      <c r="K175" s="377"/>
      <c r="L175" s="375"/>
    </row>
    <row r="176" spans="1:12" s="321" customFormat="1" x14ac:dyDescent="0.35">
      <c r="A176" s="375"/>
      <c r="B176" s="381"/>
      <c r="C176" s="381"/>
      <c r="D176" s="381"/>
      <c r="E176" s="385"/>
      <c r="F176" s="381"/>
      <c r="G176" s="386"/>
      <c r="H176" s="381"/>
      <c r="I176" s="387"/>
      <c r="J176" s="388"/>
      <c r="K176" s="377"/>
      <c r="L176" s="375"/>
    </row>
    <row r="177" spans="1:14" x14ac:dyDescent="0.35">
      <c r="A177" s="375"/>
      <c r="B177" s="381"/>
      <c r="C177" s="381"/>
      <c r="D177" s="381"/>
      <c r="E177" s="385"/>
      <c r="F177" s="381"/>
      <c r="G177" s="386"/>
      <c r="H177" s="381"/>
      <c r="I177" s="387"/>
      <c r="J177" s="388"/>
      <c r="K177" s="377"/>
      <c r="L177" s="375"/>
    </row>
    <row r="178" spans="1:14" x14ac:dyDescent="0.35">
      <c r="A178" s="375"/>
      <c r="B178" s="381"/>
      <c r="C178" s="381"/>
      <c r="D178" s="392"/>
      <c r="E178" s="390"/>
      <c r="F178" s="381"/>
      <c r="G178" s="386"/>
      <c r="H178" s="381"/>
      <c r="I178" s="387"/>
      <c r="J178" s="388"/>
      <c r="K178" s="377"/>
      <c r="L178" s="375"/>
    </row>
    <row r="179" spans="1:14" x14ac:dyDescent="0.35">
      <c r="A179" s="375"/>
      <c r="B179" s="381"/>
      <c r="C179" s="381"/>
      <c r="D179" s="392"/>
      <c r="E179" s="390"/>
      <c r="F179" s="381"/>
      <c r="G179" s="386"/>
      <c r="H179" s="381"/>
      <c r="I179" s="387"/>
      <c r="J179" s="388"/>
      <c r="K179" s="377"/>
      <c r="L179" s="375"/>
    </row>
    <row r="180" spans="1:14" x14ac:dyDescent="0.35">
      <c r="A180" s="375"/>
      <c r="B180" s="381"/>
      <c r="C180" s="381"/>
      <c r="D180" s="381"/>
      <c r="E180" s="385"/>
      <c r="F180" s="381"/>
      <c r="G180" s="386"/>
      <c r="H180" s="381"/>
      <c r="I180" s="387"/>
      <c r="J180" s="388"/>
      <c r="K180" s="377"/>
      <c r="L180" s="375"/>
    </row>
    <row r="181" spans="1:14" x14ac:dyDescent="0.35">
      <c r="A181" s="375"/>
      <c r="B181" s="381"/>
      <c r="C181" s="392"/>
      <c r="D181" s="392"/>
      <c r="E181" s="390"/>
      <c r="F181" s="381"/>
      <c r="G181" s="386"/>
      <c r="H181" s="381"/>
      <c r="I181" s="387"/>
      <c r="J181" s="388"/>
      <c r="K181" s="377"/>
      <c r="L181" s="375"/>
    </row>
    <row r="182" spans="1:14" x14ac:dyDescent="0.35">
      <c r="A182" s="375"/>
      <c r="B182" s="381"/>
      <c r="C182" s="381"/>
      <c r="D182" s="381"/>
      <c r="E182" s="385"/>
      <c r="F182" s="381"/>
      <c r="G182" s="393"/>
      <c r="H182" s="381"/>
      <c r="I182" s="387"/>
      <c r="J182" s="388"/>
      <c r="K182" s="377"/>
      <c r="L182" s="375"/>
    </row>
    <row r="183" spans="1:14" s="380" customFormat="1" x14ac:dyDescent="0.35">
      <c r="A183" s="373"/>
      <c r="B183" s="373"/>
      <c r="C183" s="373"/>
      <c r="D183" s="373"/>
      <c r="E183" s="374"/>
      <c r="F183" s="373"/>
      <c r="G183" s="373"/>
      <c r="H183" s="373"/>
      <c r="I183" s="378"/>
      <c r="J183" s="378"/>
      <c r="K183" s="378"/>
      <c r="L183" s="373"/>
      <c r="M183" s="379"/>
      <c r="N183" s="379"/>
    </row>
    <row r="184" spans="1:14" x14ac:dyDescent="0.35">
      <c r="A184" s="373"/>
      <c r="B184" s="373"/>
      <c r="C184" s="373"/>
      <c r="D184" s="373"/>
      <c r="E184" s="374"/>
      <c r="F184" s="373"/>
      <c r="G184" s="373"/>
      <c r="H184" s="373"/>
      <c r="I184" s="373"/>
      <c r="J184" s="373"/>
      <c r="K184" s="373"/>
      <c r="L184" s="373"/>
    </row>
    <row r="185" spans="1:14" x14ac:dyDescent="0.35">
      <c r="A185" s="375"/>
      <c r="B185" s="375"/>
      <c r="C185" s="375"/>
      <c r="D185" s="375"/>
      <c r="E185" s="376"/>
      <c r="F185" s="375"/>
      <c r="G185" s="375"/>
      <c r="H185" s="375"/>
      <c r="I185" s="377"/>
      <c r="J185" s="377"/>
      <c r="K185" s="377"/>
      <c r="L185" s="375"/>
    </row>
    <row r="186" spans="1:14" x14ac:dyDescent="0.35">
      <c r="A186" s="375"/>
      <c r="B186" s="375"/>
      <c r="C186" s="375"/>
      <c r="D186" s="375"/>
      <c r="E186" s="376"/>
      <c r="F186" s="375"/>
      <c r="G186" s="375"/>
      <c r="H186" s="375"/>
      <c r="I186" s="377"/>
      <c r="J186" s="377"/>
      <c r="K186" s="377"/>
      <c r="L186" s="375"/>
    </row>
    <row r="187" spans="1:14" x14ac:dyDescent="0.35">
      <c r="A187" s="375"/>
      <c r="B187" s="375"/>
      <c r="C187" s="375"/>
      <c r="D187" s="375"/>
      <c r="E187" s="376"/>
      <c r="F187" s="375"/>
      <c r="G187" s="375"/>
      <c r="H187" s="375"/>
      <c r="I187" s="377"/>
      <c r="J187" s="377"/>
      <c r="K187" s="377"/>
      <c r="L187" s="375"/>
    </row>
    <row r="188" spans="1:14" x14ac:dyDescent="0.35">
      <c r="A188" s="375"/>
      <c r="B188" s="375"/>
      <c r="C188" s="375"/>
      <c r="D188" s="375"/>
      <c r="E188" s="376"/>
      <c r="F188" s="375"/>
      <c r="G188" s="375"/>
      <c r="H188" s="375"/>
      <c r="I188" s="377"/>
      <c r="J188" s="377"/>
      <c r="K188" s="377"/>
      <c r="L188" s="375"/>
    </row>
    <row r="189" spans="1:14" x14ac:dyDescent="0.35">
      <c r="A189" s="375"/>
      <c r="B189" s="375"/>
      <c r="C189" s="375"/>
      <c r="D189" s="375"/>
      <c r="E189" s="394"/>
      <c r="F189" s="375"/>
      <c r="G189" s="375"/>
      <c r="H189" s="375"/>
      <c r="I189" s="377"/>
      <c r="J189" s="377"/>
      <c r="K189" s="377"/>
      <c r="L189" s="375"/>
    </row>
    <row r="190" spans="1:14" x14ac:dyDescent="0.35">
      <c r="A190" s="375"/>
      <c r="B190" s="375"/>
      <c r="C190" s="375"/>
      <c r="D190" s="375"/>
      <c r="E190" s="376"/>
      <c r="F190" s="375"/>
      <c r="G190" s="375"/>
      <c r="H190" s="375"/>
      <c r="I190" s="377"/>
      <c r="J190" s="377"/>
      <c r="K190" s="377"/>
      <c r="L190" s="375"/>
    </row>
    <row r="191" spans="1:14" x14ac:dyDescent="0.35">
      <c r="A191" s="375"/>
      <c r="B191" s="375"/>
      <c r="C191" s="395"/>
      <c r="D191" s="375"/>
      <c r="E191" s="376"/>
      <c r="F191" s="375"/>
      <c r="G191" s="375"/>
      <c r="H191" s="375"/>
      <c r="I191" s="377"/>
      <c r="J191" s="377"/>
      <c r="K191" s="377"/>
      <c r="L191" s="375"/>
    </row>
    <row r="192" spans="1:14" x14ac:dyDescent="0.35">
      <c r="A192" s="375"/>
      <c r="B192" s="396"/>
      <c r="C192" s="375"/>
      <c r="D192" s="375"/>
      <c r="E192" s="376"/>
      <c r="F192" s="375"/>
      <c r="G192" s="375"/>
      <c r="H192" s="375"/>
      <c r="I192" s="377"/>
      <c r="J192" s="377"/>
      <c r="K192" s="377"/>
      <c r="L192" s="375"/>
    </row>
    <row r="193" spans="1:12" s="321" customFormat="1" x14ac:dyDescent="0.35">
      <c r="A193" s="375"/>
      <c r="B193" s="396"/>
      <c r="C193" s="375"/>
      <c r="D193" s="375"/>
      <c r="E193" s="376"/>
      <c r="F193" s="375"/>
      <c r="G193" s="375"/>
      <c r="H193" s="375"/>
      <c r="I193" s="377"/>
      <c r="J193" s="377"/>
      <c r="K193" s="377"/>
      <c r="L193" s="375"/>
    </row>
    <row r="194" spans="1:12" s="321" customFormat="1" x14ac:dyDescent="0.35">
      <c r="A194" s="375"/>
      <c r="B194" s="396"/>
      <c r="C194" s="375"/>
      <c r="D194" s="375"/>
      <c r="E194" s="376"/>
      <c r="F194" s="375"/>
      <c r="G194" s="375"/>
      <c r="H194" s="375"/>
      <c r="I194" s="377"/>
      <c r="J194" s="377"/>
      <c r="K194" s="377"/>
      <c r="L194" s="375"/>
    </row>
    <row r="195" spans="1:12" s="321" customFormat="1" x14ac:dyDescent="0.35">
      <c r="A195" s="375"/>
      <c r="B195" s="396"/>
      <c r="C195" s="375"/>
      <c r="D195" s="375"/>
      <c r="E195" s="376"/>
      <c r="F195" s="375"/>
      <c r="G195" s="375"/>
      <c r="H195" s="375"/>
      <c r="I195" s="377"/>
      <c r="J195" s="377"/>
      <c r="K195" s="377"/>
      <c r="L195" s="375"/>
    </row>
    <row r="196" spans="1:12" s="321" customFormat="1" x14ac:dyDescent="0.35">
      <c r="A196" s="375"/>
      <c r="B196" s="396"/>
      <c r="C196" s="375"/>
      <c r="D196" s="375"/>
      <c r="E196" s="376"/>
      <c r="F196" s="375"/>
      <c r="G196" s="375"/>
      <c r="H196" s="375"/>
      <c r="I196" s="377"/>
      <c r="J196" s="377"/>
      <c r="K196" s="377"/>
      <c r="L196" s="375"/>
    </row>
    <row r="197" spans="1:12" s="321" customFormat="1" x14ac:dyDescent="0.35">
      <c r="A197" s="375"/>
      <c r="B197" s="396"/>
      <c r="C197" s="375"/>
      <c r="D197" s="375"/>
      <c r="E197" s="376"/>
      <c r="F197" s="375"/>
      <c r="G197" s="375"/>
      <c r="H197" s="375"/>
      <c r="I197" s="377"/>
      <c r="J197" s="377"/>
      <c r="K197" s="377"/>
      <c r="L197" s="375"/>
    </row>
    <row r="198" spans="1:12" s="321" customFormat="1" x14ac:dyDescent="0.35">
      <c r="A198" s="375"/>
      <c r="B198" s="396"/>
      <c r="C198" s="375"/>
      <c r="D198" s="375"/>
      <c r="E198" s="376"/>
      <c r="F198" s="375"/>
      <c r="G198" s="375"/>
      <c r="H198" s="375"/>
      <c r="I198" s="377"/>
      <c r="J198" s="377"/>
      <c r="K198" s="377"/>
      <c r="L198" s="375"/>
    </row>
    <row r="199" spans="1:12" s="321" customFormat="1" x14ac:dyDescent="0.35">
      <c r="A199" s="375"/>
      <c r="B199" s="396"/>
      <c r="C199" s="375"/>
      <c r="D199" s="375"/>
      <c r="E199" s="376"/>
      <c r="F199" s="375"/>
      <c r="G199" s="375"/>
      <c r="H199" s="375"/>
      <c r="I199" s="377"/>
      <c r="J199" s="377"/>
      <c r="K199" s="377"/>
      <c r="L199" s="375"/>
    </row>
    <row r="200" spans="1:12" s="321" customFormat="1" x14ac:dyDescent="0.35">
      <c r="A200" s="375"/>
      <c r="B200" s="375"/>
      <c r="C200" s="375"/>
      <c r="D200" s="375"/>
      <c r="E200" s="376"/>
      <c r="F200" s="375"/>
      <c r="G200" s="375"/>
      <c r="H200" s="375"/>
      <c r="I200" s="377"/>
      <c r="J200" s="377"/>
      <c r="K200" s="377"/>
      <c r="L200" s="375"/>
    </row>
    <row r="201" spans="1:12" s="321" customFormat="1" x14ac:dyDescent="0.35">
      <c r="A201" s="375"/>
      <c r="B201" s="375"/>
      <c r="C201" s="375"/>
      <c r="D201" s="375"/>
      <c r="E201" s="376"/>
      <c r="F201" s="375"/>
      <c r="G201" s="375"/>
      <c r="H201" s="375"/>
      <c r="I201" s="377"/>
      <c r="J201" s="377"/>
      <c r="K201" s="377"/>
      <c r="L201" s="375"/>
    </row>
    <row r="202" spans="1:12" s="321" customFormat="1" x14ac:dyDescent="0.35">
      <c r="A202" s="375"/>
      <c r="B202" s="375"/>
      <c r="C202" s="375"/>
      <c r="D202" s="375"/>
      <c r="E202" s="376"/>
      <c r="F202" s="375"/>
      <c r="G202" s="375"/>
      <c r="H202" s="375"/>
      <c r="I202" s="377"/>
      <c r="J202" s="377"/>
      <c r="K202" s="377"/>
      <c r="L202" s="375"/>
    </row>
    <row r="203" spans="1:12" s="321" customFormat="1" x14ac:dyDescent="0.35">
      <c r="A203" s="375"/>
      <c r="B203" s="375"/>
      <c r="C203" s="375"/>
      <c r="D203" s="375"/>
      <c r="E203" s="376"/>
      <c r="F203" s="375"/>
      <c r="G203" s="375"/>
      <c r="H203" s="375"/>
      <c r="I203" s="377"/>
      <c r="J203" s="377"/>
      <c r="K203" s="377"/>
      <c r="L203" s="375"/>
    </row>
    <row r="204" spans="1:12" s="321" customFormat="1" x14ac:dyDescent="0.35">
      <c r="A204" s="375"/>
      <c r="B204" s="375"/>
      <c r="C204" s="375"/>
      <c r="D204" s="375"/>
      <c r="E204" s="376"/>
      <c r="F204" s="375"/>
      <c r="G204" s="375"/>
      <c r="H204" s="375"/>
      <c r="I204" s="377"/>
      <c r="J204" s="377"/>
      <c r="K204" s="377"/>
      <c r="L204" s="375"/>
    </row>
    <row r="205" spans="1:12" s="321" customFormat="1" x14ac:dyDescent="0.35">
      <c r="A205" s="375"/>
      <c r="B205" s="375"/>
      <c r="C205" s="375"/>
      <c r="D205" s="375"/>
      <c r="E205" s="376"/>
      <c r="F205" s="375"/>
      <c r="G205" s="375"/>
      <c r="H205" s="375"/>
      <c r="I205" s="377"/>
      <c r="J205" s="377"/>
      <c r="K205" s="377"/>
      <c r="L205" s="375"/>
    </row>
    <row r="206" spans="1:12" s="321" customFormat="1" x14ac:dyDescent="0.35">
      <c r="A206" s="375"/>
      <c r="B206" s="375"/>
      <c r="C206" s="375"/>
      <c r="D206" s="375"/>
      <c r="E206" s="376"/>
      <c r="F206" s="375"/>
      <c r="G206" s="375"/>
      <c r="H206" s="375"/>
      <c r="I206" s="377"/>
      <c r="J206" s="377"/>
      <c r="K206" s="377"/>
      <c r="L206" s="375"/>
    </row>
    <row r="207" spans="1:12" s="321" customFormat="1" x14ac:dyDescent="0.35">
      <c r="A207" s="375"/>
      <c r="B207" s="375"/>
      <c r="C207" s="375"/>
      <c r="D207" s="375"/>
      <c r="E207" s="376"/>
      <c r="F207" s="375"/>
      <c r="G207" s="375"/>
      <c r="H207" s="375"/>
      <c r="I207" s="377"/>
      <c r="J207" s="377"/>
      <c r="K207" s="377"/>
      <c r="L207" s="375"/>
    </row>
    <row r="208" spans="1:12" s="321" customFormat="1" x14ac:dyDescent="0.35">
      <c r="A208" s="375"/>
      <c r="B208" s="375"/>
      <c r="C208" s="375"/>
      <c r="D208" s="375"/>
      <c r="E208" s="376"/>
      <c r="F208" s="375"/>
      <c r="G208" s="375"/>
      <c r="H208" s="375"/>
      <c r="I208" s="377"/>
      <c r="J208" s="377"/>
      <c r="K208" s="377"/>
      <c r="L208" s="375"/>
    </row>
    <row r="209" spans="1:12" s="321" customFormat="1" x14ac:dyDescent="0.35">
      <c r="A209" s="375"/>
      <c r="B209" s="375"/>
      <c r="C209" s="375"/>
      <c r="D209" s="375"/>
      <c r="E209" s="376"/>
      <c r="F209" s="375"/>
      <c r="G209" s="375"/>
      <c r="H209" s="375"/>
      <c r="I209" s="377"/>
      <c r="J209" s="377"/>
      <c r="K209" s="377"/>
      <c r="L209" s="375"/>
    </row>
    <row r="210" spans="1:12" s="321" customFormat="1" x14ac:dyDescent="0.35">
      <c r="A210" s="375"/>
      <c r="B210" s="375"/>
      <c r="C210" s="375"/>
      <c r="D210" s="375"/>
      <c r="E210" s="376"/>
      <c r="F210" s="375"/>
      <c r="G210" s="375"/>
      <c r="H210" s="375"/>
      <c r="I210" s="377"/>
      <c r="J210" s="377"/>
      <c r="K210" s="377"/>
      <c r="L210" s="375"/>
    </row>
    <row r="211" spans="1:12" s="321" customFormat="1" x14ac:dyDescent="0.35">
      <c r="A211" s="375"/>
      <c r="B211" s="396"/>
      <c r="C211" s="375"/>
      <c r="D211" s="375"/>
      <c r="E211" s="376"/>
      <c r="F211" s="375"/>
      <c r="G211" s="375"/>
      <c r="H211" s="375"/>
      <c r="I211" s="377"/>
      <c r="J211" s="377"/>
      <c r="K211" s="377"/>
      <c r="L211" s="375"/>
    </row>
    <row r="212" spans="1:12" s="321" customFormat="1" x14ac:dyDescent="0.35">
      <c r="A212" s="375"/>
      <c r="B212" s="396"/>
      <c r="C212" s="375"/>
      <c r="D212" s="375"/>
      <c r="E212" s="376"/>
      <c r="F212" s="375"/>
      <c r="G212" s="375"/>
      <c r="H212" s="375"/>
      <c r="I212" s="377"/>
      <c r="J212" s="377"/>
      <c r="K212" s="377"/>
      <c r="L212" s="375"/>
    </row>
    <row r="213" spans="1:12" s="321" customFormat="1" x14ac:dyDescent="0.35">
      <c r="A213" s="375"/>
      <c r="B213" s="396"/>
      <c r="C213" s="375"/>
      <c r="D213" s="375"/>
      <c r="E213" s="376"/>
      <c r="F213" s="375"/>
      <c r="G213" s="375"/>
      <c r="H213" s="375"/>
      <c r="I213" s="377"/>
      <c r="J213" s="377"/>
      <c r="K213" s="377"/>
      <c r="L213" s="375"/>
    </row>
    <row r="214" spans="1:12" s="321" customFormat="1" x14ac:dyDescent="0.35">
      <c r="A214" s="375"/>
      <c r="B214" s="396"/>
      <c r="C214" s="375"/>
      <c r="D214" s="375"/>
      <c r="E214" s="376"/>
      <c r="F214" s="375"/>
      <c r="G214" s="375"/>
      <c r="H214" s="375"/>
      <c r="I214" s="377"/>
      <c r="J214" s="377"/>
      <c r="K214" s="377"/>
      <c r="L214" s="375"/>
    </row>
    <row r="215" spans="1:12" s="321" customFormat="1" x14ac:dyDescent="0.35">
      <c r="A215" s="375"/>
      <c r="B215" s="396"/>
      <c r="C215" s="375"/>
      <c r="D215" s="375"/>
      <c r="E215" s="376"/>
      <c r="F215" s="375"/>
      <c r="G215" s="375"/>
      <c r="H215" s="375"/>
      <c r="I215" s="377"/>
      <c r="J215" s="377"/>
      <c r="K215" s="377"/>
      <c r="L215" s="375"/>
    </row>
    <row r="216" spans="1:12" s="321" customFormat="1" x14ac:dyDescent="0.35">
      <c r="A216" s="375"/>
      <c r="B216" s="396"/>
      <c r="C216" s="375"/>
      <c r="D216" s="375"/>
      <c r="E216" s="376"/>
      <c r="F216" s="375"/>
      <c r="G216" s="375"/>
      <c r="H216" s="375"/>
      <c r="I216" s="383"/>
      <c r="J216" s="383"/>
      <c r="K216" s="377"/>
      <c r="L216" s="375"/>
    </row>
    <row r="217" spans="1:12" s="321" customFormat="1" x14ac:dyDescent="0.35">
      <c r="A217" s="375"/>
      <c r="B217" s="396"/>
      <c r="C217" s="375"/>
      <c r="D217" s="375"/>
      <c r="E217" s="376"/>
      <c r="F217" s="375"/>
      <c r="G217" s="375"/>
      <c r="H217" s="375"/>
      <c r="I217" s="377"/>
      <c r="J217" s="377"/>
      <c r="K217" s="383"/>
      <c r="L217" s="375"/>
    </row>
    <row r="218" spans="1:12" s="321" customFormat="1" x14ac:dyDescent="0.35">
      <c r="A218" s="375"/>
      <c r="B218" s="396"/>
      <c r="C218" s="375"/>
      <c r="D218" s="375"/>
      <c r="E218" s="376"/>
      <c r="F218" s="375"/>
      <c r="G218" s="375"/>
      <c r="H218" s="375"/>
      <c r="I218" s="377"/>
      <c r="J218" s="377"/>
      <c r="K218" s="377"/>
      <c r="L218" s="375"/>
    </row>
    <row r="219" spans="1:12" s="321" customFormat="1" x14ac:dyDescent="0.35">
      <c r="A219" s="375"/>
      <c r="B219" s="396"/>
      <c r="C219" s="375"/>
      <c r="D219" s="375"/>
      <c r="E219" s="376"/>
      <c r="F219" s="375"/>
      <c r="G219" s="375"/>
      <c r="H219" s="375"/>
      <c r="I219" s="377"/>
      <c r="J219" s="377"/>
      <c r="K219" s="377"/>
      <c r="L219" s="375"/>
    </row>
    <row r="220" spans="1:12" s="321" customFormat="1" x14ac:dyDescent="0.35">
      <c r="A220" s="375"/>
      <c r="B220" s="396"/>
      <c r="C220" s="375"/>
      <c r="D220" s="375"/>
      <c r="E220" s="376"/>
      <c r="F220" s="375"/>
      <c r="G220" s="375"/>
      <c r="H220" s="375"/>
      <c r="I220" s="377"/>
      <c r="J220" s="377"/>
      <c r="K220" s="377"/>
      <c r="L220" s="375"/>
    </row>
    <row r="221" spans="1:12" s="321" customFormat="1" x14ac:dyDescent="0.35">
      <c r="A221" s="375"/>
      <c r="B221" s="396"/>
      <c r="C221" s="375"/>
      <c r="D221" s="375"/>
      <c r="E221" s="376"/>
      <c r="F221" s="375"/>
      <c r="G221" s="375"/>
      <c r="H221" s="375"/>
      <c r="I221" s="377"/>
      <c r="J221" s="377"/>
      <c r="K221" s="377"/>
      <c r="L221" s="375"/>
    </row>
    <row r="222" spans="1:12" s="321" customFormat="1" x14ac:dyDescent="0.35">
      <c r="A222" s="375"/>
      <c r="B222" s="396"/>
      <c r="C222" s="375"/>
      <c r="D222" s="375"/>
      <c r="E222" s="376"/>
      <c r="F222" s="375"/>
      <c r="G222" s="375"/>
      <c r="H222" s="375"/>
      <c r="I222" s="377"/>
      <c r="J222" s="377"/>
      <c r="K222" s="377"/>
      <c r="L222" s="375"/>
    </row>
    <row r="223" spans="1:12" s="321" customFormat="1" x14ac:dyDescent="0.35">
      <c r="A223" s="375"/>
      <c r="B223" s="396"/>
      <c r="C223" s="375"/>
      <c r="D223" s="375"/>
      <c r="E223" s="376"/>
      <c r="F223" s="375"/>
      <c r="G223" s="375"/>
      <c r="H223" s="375"/>
      <c r="I223" s="377"/>
      <c r="J223" s="377"/>
      <c r="K223" s="377"/>
      <c r="L223" s="375"/>
    </row>
    <row r="224" spans="1:12" s="321" customFormat="1" x14ac:dyDescent="0.35">
      <c r="A224" s="375"/>
      <c r="B224" s="375"/>
      <c r="C224" s="375"/>
      <c r="D224" s="375"/>
      <c r="E224" s="376"/>
      <c r="F224" s="375"/>
      <c r="G224" s="375"/>
      <c r="H224" s="375"/>
      <c r="I224" s="377"/>
      <c r="J224" s="377"/>
      <c r="K224" s="377"/>
      <c r="L224" s="375"/>
    </row>
    <row r="225" spans="1:12" s="321" customFormat="1" x14ac:dyDescent="0.35">
      <c r="A225" s="375"/>
      <c r="B225" s="375"/>
      <c r="C225" s="375"/>
      <c r="D225" s="375"/>
      <c r="E225" s="376"/>
      <c r="F225" s="375"/>
      <c r="G225" s="375"/>
      <c r="H225" s="375"/>
      <c r="I225" s="377"/>
      <c r="J225" s="377"/>
      <c r="K225" s="377"/>
      <c r="L225" s="375"/>
    </row>
    <row r="226" spans="1:12" s="321" customFormat="1" x14ac:dyDescent="0.35">
      <c r="A226" s="375"/>
      <c r="B226" s="375"/>
      <c r="C226" s="375"/>
      <c r="D226" s="375"/>
      <c r="E226" s="376"/>
      <c r="F226" s="375"/>
      <c r="G226" s="375"/>
      <c r="H226" s="375"/>
      <c r="I226" s="377"/>
      <c r="J226" s="377"/>
      <c r="K226" s="377"/>
      <c r="L226" s="375"/>
    </row>
    <row r="227" spans="1:12" s="321" customFormat="1" x14ac:dyDescent="0.35">
      <c r="A227" s="375"/>
      <c r="B227" s="396"/>
      <c r="C227" s="375"/>
      <c r="D227" s="375"/>
      <c r="E227" s="376"/>
      <c r="F227" s="375"/>
      <c r="G227" s="375"/>
      <c r="H227" s="375"/>
      <c r="I227" s="377"/>
      <c r="J227" s="377"/>
      <c r="K227" s="377"/>
      <c r="L227" s="375"/>
    </row>
    <row r="228" spans="1:12" s="321" customFormat="1" x14ac:dyDescent="0.35">
      <c r="A228" s="375"/>
      <c r="B228" s="396"/>
      <c r="C228" s="375"/>
      <c r="D228" s="375"/>
      <c r="E228" s="376"/>
      <c r="F228" s="375"/>
      <c r="G228" s="375"/>
      <c r="H228" s="375"/>
      <c r="I228" s="377"/>
      <c r="J228" s="377"/>
      <c r="K228" s="377"/>
      <c r="L228" s="375"/>
    </row>
    <row r="229" spans="1:12" s="321" customFormat="1" x14ac:dyDescent="0.35">
      <c r="A229" s="375"/>
      <c r="B229" s="396"/>
      <c r="C229" s="375"/>
      <c r="D229" s="375"/>
      <c r="E229" s="376"/>
      <c r="F229" s="375"/>
      <c r="G229" s="375"/>
      <c r="H229" s="375"/>
      <c r="I229" s="377"/>
      <c r="J229" s="377"/>
      <c r="K229" s="377"/>
      <c r="L229" s="375"/>
    </row>
    <row r="230" spans="1:12" s="321" customFormat="1" x14ac:dyDescent="0.35">
      <c r="A230" s="375"/>
      <c r="B230" s="375"/>
      <c r="C230" s="375"/>
      <c r="D230" s="375"/>
      <c r="E230" s="376"/>
      <c r="F230" s="375"/>
      <c r="G230" s="375"/>
      <c r="H230" s="375"/>
      <c r="I230" s="377"/>
      <c r="J230" s="377"/>
      <c r="K230" s="377"/>
      <c r="L230" s="375"/>
    </row>
    <row r="231" spans="1:12" s="321" customFormat="1" x14ac:dyDescent="0.35">
      <c r="A231" s="375"/>
      <c r="B231" s="375"/>
      <c r="C231" s="375"/>
      <c r="D231" s="375"/>
      <c r="E231" s="376"/>
      <c r="F231" s="375"/>
      <c r="G231" s="375"/>
      <c r="H231" s="375"/>
      <c r="I231" s="377"/>
      <c r="J231" s="377"/>
      <c r="K231" s="377"/>
      <c r="L231" s="375"/>
    </row>
    <row r="232" spans="1:12" s="321" customFormat="1" x14ac:dyDescent="0.35">
      <c r="A232" s="375"/>
      <c r="B232" s="375"/>
      <c r="C232" s="375"/>
      <c r="D232" s="375"/>
      <c r="E232" s="376"/>
      <c r="F232" s="375"/>
      <c r="G232" s="375"/>
      <c r="H232" s="375"/>
      <c r="I232" s="377"/>
      <c r="J232" s="377"/>
      <c r="K232" s="377"/>
      <c r="L232" s="375"/>
    </row>
    <row r="233" spans="1:12" s="321" customFormat="1" x14ac:dyDescent="0.35">
      <c r="A233" s="375"/>
      <c r="B233" s="396"/>
      <c r="C233" s="375"/>
      <c r="D233" s="375"/>
      <c r="E233" s="376"/>
      <c r="F233" s="375"/>
      <c r="G233" s="375"/>
      <c r="H233" s="375"/>
      <c r="I233" s="377"/>
      <c r="J233" s="377"/>
      <c r="K233" s="377"/>
      <c r="L233" s="375"/>
    </row>
    <row r="234" spans="1:12" s="321" customFormat="1" x14ac:dyDescent="0.35">
      <c r="A234" s="375"/>
      <c r="B234" s="375"/>
      <c r="C234" s="375"/>
      <c r="D234" s="375"/>
      <c r="E234" s="376"/>
      <c r="F234" s="375"/>
      <c r="G234" s="375"/>
      <c r="H234" s="375"/>
      <c r="I234" s="377"/>
      <c r="J234" s="377"/>
      <c r="K234" s="377"/>
      <c r="L234" s="375"/>
    </row>
    <row r="235" spans="1:12" s="321" customFormat="1" x14ac:dyDescent="0.35">
      <c r="A235" s="375"/>
      <c r="B235" s="375"/>
      <c r="C235" s="375"/>
      <c r="D235" s="375"/>
      <c r="E235" s="376"/>
      <c r="F235" s="375"/>
      <c r="G235" s="375"/>
      <c r="H235" s="375"/>
      <c r="I235" s="377"/>
      <c r="J235" s="377"/>
      <c r="K235" s="377"/>
      <c r="L235" s="375"/>
    </row>
    <row r="236" spans="1:12" s="321" customFormat="1" x14ac:dyDescent="0.35">
      <c r="A236" s="375"/>
      <c r="B236" s="375"/>
      <c r="C236" s="375"/>
      <c r="D236" s="375"/>
      <c r="E236" s="376"/>
      <c r="F236" s="375"/>
      <c r="G236" s="375"/>
      <c r="H236" s="375"/>
      <c r="I236" s="377"/>
      <c r="J236" s="377"/>
      <c r="K236" s="377"/>
      <c r="L236" s="375"/>
    </row>
    <row r="237" spans="1:12" s="321" customFormat="1" x14ac:dyDescent="0.35">
      <c r="A237" s="375"/>
      <c r="B237" s="375"/>
      <c r="C237" s="375"/>
      <c r="D237" s="375"/>
      <c r="E237" s="376"/>
      <c r="F237" s="375"/>
      <c r="G237" s="375"/>
      <c r="H237" s="375"/>
      <c r="I237" s="377"/>
      <c r="J237" s="377"/>
      <c r="K237" s="377"/>
      <c r="L237" s="375"/>
    </row>
    <row r="238" spans="1:12" s="321" customFormat="1" x14ac:dyDescent="0.35">
      <c r="A238" s="375"/>
      <c r="B238" s="375"/>
      <c r="C238" s="375"/>
      <c r="D238" s="375"/>
      <c r="E238" s="376"/>
      <c r="F238" s="375"/>
      <c r="G238" s="375"/>
      <c r="H238" s="375"/>
      <c r="I238" s="377"/>
      <c r="J238" s="377"/>
      <c r="K238" s="377"/>
      <c r="L238" s="375"/>
    </row>
    <row r="239" spans="1:12" s="321" customFormat="1" x14ac:dyDescent="0.35">
      <c r="A239" s="375"/>
      <c r="B239" s="375"/>
      <c r="C239" s="375"/>
      <c r="D239" s="375"/>
      <c r="E239" s="376"/>
      <c r="F239" s="375"/>
      <c r="G239" s="375"/>
      <c r="H239" s="375"/>
      <c r="I239" s="377"/>
      <c r="J239" s="377"/>
      <c r="K239" s="377"/>
      <c r="L239" s="375"/>
    </row>
    <row r="240" spans="1:12" s="321" customFormat="1" x14ac:dyDescent="0.35">
      <c r="A240" s="375"/>
      <c r="B240" s="375"/>
      <c r="C240" s="375"/>
      <c r="D240" s="375"/>
      <c r="E240" s="376"/>
      <c r="F240" s="375"/>
      <c r="G240" s="375"/>
      <c r="H240" s="375"/>
      <c r="I240" s="377"/>
      <c r="J240" s="377"/>
      <c r="K240" s="377"/>
      <c r="L240" s="375"/>
    </row>
    <row r="241" spans="1:14" x14ac:dyDescent="0.35">
      <c r="A241" s="375"/>
      <c r="B241" s="375"/>
      <c r="C241" s="375"/>
      <c r="D241" s="375"/>
      <c r="E241" s="376"/>
      <c r="F241" s="375"/>
      <c r="G241" s="375"/>
      <c r="H241" s="375"/>
      <c r="I241" s="377"/>
      <c r="J241" s="377"/>
      <c r="K241" s="377"/>
      <c r="L241" s="375"/>
    </row>
    <row r="242" spans="1:14" x14ac:dyDescent="0.35">
      <c r="A242" s="375"/>
      <c r="B242" s="375"/>
      <c r="C242" s="375"/>
      <c r="D242" s="375"/>
      <c r="E242" s="376"/>
      <c r="F242" s="375"/>
      <c r="G242" s="375"/>
      <c r="H242" s="375"/>
      <c r="I242" s="377"/>
      <c r="J242" s="377"/>
      <c r="K242" s="377"/>
      <c r="L242" s="375"/>
    </row>
    <row r="243" spans="1:14" x14ac:dyDescent="0.35">
      <c r="A243" s="375"/>
      <c r="B243" s="375"/>
      <c r="C243" s="375"/>
      <c r="D243" s="375"/>
      <c r="E243" s="376"/>
      <c r="F243" s="375"/>
      <c r="G243" s="375"/>
      <c r="H243" s="375"/>
      <c r="I243" s="377"/>
      <c r="J243" s="377"/>
      <c r="K243" s="377"/>
      <c r="L243" s="375"/>
    </row>
    <row r="244" spans="1:14" x14ac:dyDescent="0.35">
      <c r="A244" s="375"/>
      <c r="B244" s="375"/>
      <c r="C244" s="375"/>
      <c r="D244" s="375"/>
      <c r="E244" s="376"/>
      <c r="F244" s="375"/>
      <c r="G244" s="375"/>
      <c r="H244" s="375"/>
      <c r="I244" s="377"/>
      <c r="J244" s="377"/>
      <c r="K244" s="377"/>
      <c r="L244" s="375"/>
    </row>
    <row r="245" spans="1:14" x14ac:dyDescent="0.35">
      <c r="A245" s="375"/>
      <c r="B245" s="375"/>
      <c r="C245" s="375"/>
      <c r="D245" s="375"/>
      <c r="E245" s="376"/>
      <c r="F245" s="375"/>
      <c r="G245" s="375"/>
      <c r="H245" s="375"/>
      <c r="I245" s="377"/>
      <c r="J245" s="377"/>
      <c r="K245" s="377"/>
      <c r="L245" s="375"/>
    </row>
    <row r="246" spans="1:14" x14ac:dyDescent="0.35">
      <c r="A246" s="375"/>
      <c r="B246" s="375"/>
      <c r="C246" s="375"/>
      <c r="D246" s="375"/>
      <c r="E246" s="376"/>
      <c r="F246" s="375"/>
      <c r="G246" s="375"/>
      <c r="H246" s="375"/>
      <c r="I246" s="377"/>
      <c r="J246" s="377"/>
      <c r="K246" s="377"/>
      <c r="L246" s="375"/>
    </row>
    <row r="247" spans="1:14" x14ac:dyDescent="0.35">
      <c r="A247" s="375"/>
      <c r="B247" s="375"/>
      <c r="C247" s="375"/>
      <c r="D247" s="375"/>
      <c r="E247" s="376"/>
      <c r="F247" s="375"/>
      <c r="G247" s="375"/>
      <c r="H247" s="375"/>
      <c r="I247" s="377"/>
      <c r="J247" s="377"/>
      <c r="K247" s="377"/>
      <c r="L247" s="375"/>
    </row>
    <row r="248" spans="1:14" x14ac:dyDescent="0.35">
      <c r="A248" s="375"/>
      <c r="B248" s="375"/>
      <c r="C248" s="375"/>
      <c r="D248" s="375"/>
      <c r="E248" s="376"/>
      <c r="F248" s="375"/>
      <c r="G248" s="375"/>
      <c r="H248" s="375"/>
      <c r="I248" s="377"/>
      <c r="J248" s="377"/>
      <c r="K248" s="377"/>
      <c r="L248" s="375"/>
    </row>
    <row r="249" spans="1:14" x14ac:dyDescent="0.35">
      <c r="A249" s="375"/>
      <c r="B249" s="375"/>
      <c r="C249" s="375"/>
      <c r="D249" s="375"/>
      <c r="E249" s="376"/>
      <c r="F249" s="375"/>
      <c r="G249" s="375"/>
      <c r="H249" s="375"/>
      <c r="I249" s="377"/>
      <c r="J249" s="377"/>
      <c r="K249" s="377"/>
      <c r="L249" s="375"/>
    </row>
    <row r="250" spans="1:14" x14ac:dyDescent="0.35">
      <c r="A250" s="375"/>
      <c r="B250" s="375"/>
      <c r="C250" s="375"/>
      <c r="D250" s="375"/>
      <c r="E250" s="376"/>
      <c r="F250" s="375"/>
      <c r="G250" s="375"/>
      <c r="H250" s="375"/>
      <c r="I250" s="377"/>
      <c r="J250" s="377"/>
      <c r="K250" s="377"/>
      <c r="L250" s="375"/>
    </row>
    <row r="251" spans="1:14" s="380" customFormat="1" x14ac:dyDescent="0.35">
      <c r="A251" s="373"/>
      <c r="B251" s="373"/>
      <c r="C251" s="373"/>
      <c r="D251" s="373"/>
      <c r="E251" s="374"/>
      <c r="F251" s="373"/>
      <c r="G251" s="373"/>
      <c r="H251" s="373"/>
      <c r="I251" s="378"/>
      <c r="J251" s="378"/>
      <c r="K251" s="378"/>
      <c r="L251" s="373"/>
      <c r="M251" s="379"/>
      <c r="N251" s="379"/>
    </row>
    <row r="252" spans="1:14" x14ac:dyDescent="0.35">
      <c r="A252" s="373"/>
      <c r="B252" s="373"/>
      <c r="C252" s="373"/>
      <c r="D252" s="373"/>
      <c r="E252" s="374"/>
      <c r="F252" s="373"/>
      <c r="G252" s="373"/>
      <c r="H252" s="373"/>
      <c r="I252" s="373"/>
      <c r="J252" s="373"/>
      <c r="K252" s="373"/>
      <c r="L252" s="373"/>
    </row>
    <row r="253" spans="1:14" x14ac:dyDescent="0.35">
      <c r="A253" s="375"/>
      <c r="B253" s="375"/>
      <c r="C253" s="375"/>
      <c r="D253" s="375"/>
      <c r="E253" s="376"/>
      <c r="F253" s="375"/>
      <c r="G253" s="375"/>
      <c r="H253" s="375"/>
      <c r="I253" s="383"/>
      <c r="J253" s="383"/>
      <c r="K253" s="377"/>
      <c r="L253" s="375"/>
    </row>
    <row r="254" spans="1:14" x14ac:dyDescent="0.35">
      <c r="A254" s="375"/>
      <c r="B254" s="375"/>
      <c r="C254" s="375"/>
      <c r="D254" s="375"/>
      <c r="E254" s="376"/>
      <c r="F254" s="375"/>
      <c r="G254" s="375"/>
      <c r="H254" s="375"/>
      <c r="I254" s="383"/>
      <c r="J254" s="383"/>
      <c r="K254" s="377"/>
      <c r="L254" s="375"/>
    </row>
    <row r="255" spans="1:14" x14ac:dyDescent="0.35">
      <c r="A255" s="375"/>
      <c r="B255" s="375"/>
      <c r="C255" s="375"/>
      <c r="D255" s="375"/>
      <c r="E255" s="376"/>
      <c r="F255" s="375"/>
      <c r="G255" s="395"/>
      <c r="H255" s="375"/>
      <c r="I255" s="383"/>
      <c r="J255" s="383"/>
      <c r="K255" s="377"/>
      <c r="L255" s="375"/>
    </row>
    <row r="256" spans="1:14" x14ac:dyDescent="0.35">
      <c r="A256" s="375"/>
      <c r="B256" s="375"/>
      <c r="C256" s="375"/>
      <c r="D256" s="375"/>
      <c r="E256" s="394"/>
      <c r="F256" s="375"/>
      <c r="G256" s="375"/>
      <c r="H256" s="375"/>
      <c r="I256" s="383"/>
      <c r="J256" s="383"/>
      <c r="K256" s="383"/>
      <c r="L256" s="375"/>
    </row>
    <row r="257" spans="1:12" s="321" customFormat="1" x14ac:dyDescent="0.35">
      <c r="A257" s="375"/>
      <c r="B257" s="375"/>
      <c r="C257" s="375"/>
      <c r="D257" s="375"/>
      <c r="E257" s="376"/>
      <c r="F257" s="375"/>
      <c r="G257" s="395"/>
      <c r="H257" s="375"/>
      <c r="I257" s="383"/>
      <c r="J257" s="383"/>
      <c r="K257" s="377"/>
      <c r="L257" s="375"/>
    </row>
    <row r="258" spans="1:12" s="321" customFormat="1" x14ac:dyDescent="0.35">
      <c r="A258" s="375"/>
      <c r="B258" s="375"/>
      <c r="C258" s="375"/>
      <c r="D258" s="375"/>
      <c r="E258" s="394"/>
      <c r="F258" s="375"/>
      <c r="G258" s="375"/>
      <c r="H258" s="375"/>
      <c r="I258" s="383"/>
      <c r="J258" s="383"/>
      <c r="K258" s="377"/>
      <c r="L258" s="375"/>
    </row>
    <row r="259" spans="1:12" s="321" customFormat="1" x14ac:dyDescent="0.35">
      <c r="A259" s="375"/>
      <c r="B259" s="375"/>
      <c r="C259" s="375"/>
      <c r="D259" s="375"/>
      <c r="E259" s="376"/>
      <c r="F259" s="375"/>
      <c r="G259" s="375"/>
      <c r="H259" s="375"/>
      <c r="I259" s="383"/>
      <c r="J259" s="383"/>
      <c r="K259" s="377"/>
      <c r="L259" s="375"/>
    </row>
    <row r="260" spans="1:12" s="321" customFormat="1" x14ac:dyDescent="0.35">
      <c r="A260" s="375"/>
      <c r="B260" s="375"/>
      <c r="C260" s="375"/>
      <c r="D260" s="375"/>
      <c r="E260" s="376"/>
      <c r="F260" s="375"/>
      <c r="G260" s="375"/>
      <c r="H260" s="375"/>
      <c r="I260" s="383"/>
      <c r="J260" s="383"/>
      <c r="K260" s="377"/>
      <c r="L260" s="375"/>
    </row>
    <row r="261" spans="1:12" s="321" customFormat="1" x14ac:dyDescent="0.35">
      <c r="A261" s="375"/>
      <c r="B261" s="375"/>
      <c r="C261" s="375"/>
      <c r="D261" s="375"/>
      <c r="E261" s="376"/>
      <c r="F261" s="375"/>
      <c r="G261" s="375"/>
      <c r="H261" s="375"/>
      <c r="I261" s="383"/>
      <c r="J261" s="383"/>
      <c r="K261" s="377"/>
      <c r="L261" s="375"/>
    </row>
    <row r="262" spans="1:12" s="321" customFormat="1" x14ac:dyDescent="0.35">
      <c r="A262" s="375"/>
      <c r="B262" s="375"/>
      <c r="C262" s="375"/>
      <c r="D262" s="375"/>
      <c r="E262" s="376"/>
      <c r="F262" s="375"/>
      <c r="G262" s="375"/>
      <c r="H262" s="375"/>
      <c r="I262" s="383"/>
      <c r="J262" s="383"/>
      <c r="K262" s="377"/>
      <c r="L262" s="375"/>
    </row>
    <row r="263" spans="1:12" s="321" customFormat="1" x14ac:dyDescent="0.35">
      <c r="A263" s="375"/>
      <c r="B263" s="375"/>
      <c r="C263" s="375"/>
      <c r="D263" s="375"/>
      <c r="E263" s="376"/>
      <c r="F263" s="375"/>
      <c r="G263" s="375"/>
      <c r="H263" s="375"/>
      <c r="I263" s="383"/>
      <c r="J263" s="383"/>
      <c r="K263" s="377"/>
      <c r="L263" s="375"/>
    </row>
    <row r="264" spans="1:12" s="321" customFormat="1" x14ac:dyDescent="0.35">
      <c r="A264" s="375"/>
      <c r="B264" s="395"/>
      <c r="C264" s="375"/>
      <c r="D264" s="375"/>
      <c r="E264" s="376"/>
      <c r="F264" s="375"/>
      <c r="G264" s="375"/>
      <c r="H264" s="375"/>
      <c r="I264" s="383"/>
      <c r="J264" s="383"/>
      <c r="K264" s="377"/>
      <c r="L264" s="375"/>
    </row>
    <row r="265" spans="1:12" s="321" customFormat="1" x14ac:dyDescent="0.35">
      <c r="A265" s="375"/>
      <c r="B265" s="395"/>
      <c r="C265" s="375"/>
      <c r="D265" s="375"/>
      <c r="E265" s="376"/>
      <c r="F265" s="375"/>
      <c r="G265" s="375"/>
      <c r="H265" s="375"/>
      <c r="I265" s="383"/>
      <c r="J265" s="383"/>
      <c r="K265" s="377"/>
      <c r="L265" s="375"/>
    </row>
    <row r="266" spans="1:12" s="321" customFormat="1" x14ac:dyDescent="0.35">
      <c r="A266" s="375"/>
      <c r="B266" s="395"/>
      <c r="C266" s="395"/>
      <c r="D266" s="395"/>
      <c r="E266" s="394"/>
      <c r="F266" s="395"/>
      <c r="G266" s="375"/>
      <c r="H266" s="395"/>
      <c r="I266" s="383"/>
      <c r="J266" s="383"/>
      <c r="K266" s="377"/>
      <c r="L266" s="375"/>
    </row>
    <row r="267" spans="1:12" s="321" customFormat="1" x14ac:dyDescent="0.35">
      <c r="A267" s="375"/>
      <c r="B267" s="395"/>
      <c r="C267" s="375"/>
      <c r="D267" s="375"/>
      <c r="E267" s="376"/>
      <c r="F267" s="375"/>
      <c r="G267" s="375"/>
      <c r="H267" s="375"/>
      <c r="I267" s="383"/>
      <c r="J267" s="383"/>
      <c r="K267" s="377"/>
      <c r="L267" s="375"/>
    </row>
    <row r="268" spans="1:12" s="321" customFormat="1" x14ac:dyDescent="0.35">
      <c r="A268" s="375"/>
      <c r="B268" s="395"/>
      <c r="C268" s="395"/>
      <c r="D268" s="395"/>
      <c r="E268" s="394"/>
      <c r="F268" s="395"/>
      <c r="G268" s="375"/>
      <c r="H268" s="375"/>
      <c r="I268" s="383"/>
      <c r="J268" s="383"/>
      <c r="K268" s="377"/>
      <c r="L268" s="375"/>
    </row>
    <row r="269" spans="1:12" s="321" customFormat="1" x14ac:dyDescent="0.35">
      <c r="A269" s="375"/>
      <c r="B269" s="395"/>
      <c r="C269" s="395"/>
      <c r="D269" s="395"/>
      <c r="E269" s="394"/>
      <c r="F269" s="375"/>
      <c r="G269" s="375"/>
      <c r="H269" s="375"/>
      <c r="I269" s="383"/>
      <c r="J269" s="383"/>
      <c r="K269" s="377"/>
      <c r="L269" s="375"/>
    </row>
    <row r="270" spans="1:12" s="321" customFormat="1" x14ac:dyDescent="0.35">
      <c r="A270" s="375"/>
      <c r="B270" s="373"/>
      <c r="C270" s="375"/>
      <c r="D270" s="373"/>
      <c r="E270" s="374"/>
      <c r="F270" s="375"/>
      <c r="G270" s="375"/>
      <c r="H270" s="375"/>
      <c r="I270" s="378"/>
      <c r="J270" s="378"/>
      <c r="K270" s="378"/>
      <c r="L270" s="375"/>
    </row>
    <row r="271" spans="1:12" s="321" customFormat="1" x14ac:dyDescent="0.35">
      <c r="A271" s="373"/>
      <c r="B271" s="373"/>
      <c r="C271" s="373"/>
      <c r="D271" s="373"/>
      <c r="E271" s="374"/>
      <c r="F271" s="373"/>
      <c r="G271" s="373"/>
      <c r="H271" s="373"/>
      <c r="I271" s="373"/>
      <c r="J271" s="373"/>
      <c r="K271" s="373"/>
      <c r="L271" s="373"/>
    </row>
    <row r="272" spans="1:12" s="321" customFormat="1" x14ac:dyDescent="0.35">
      <c r="A272" s="375"/>
      <c r="B272" s="375"/>
      <c r="C272" s="375"/>
      <c r="D272" s="375"/>
      <c r="E272" s="376"/>
      <c r="F272" s="375"/>
      <c r="G272" s="375"/>
      <c r="H272" s="375"/>
      <c r="I272" s="375"/>
      <c r="J272" s="375"/>
      <c r="K272" s="375"/>
      <c r="L272" s="375"/>
    </row>
    <row r="273" spans="1:12" s="321" customFormat="1" x14ac:dyDescent="0.35">
      <c r="A273" s="375"/>
      <c r="B273" s="375"/>
      <c r="C273" s="375"/>
      <c r="D273" s="375"/>
      <c r="E273" s="376"/>
      <c r="F273" s="375"/>
      <c r="G273" s="375"/>
      <c r="H273" s="375"/>
      <c r="I273" s="375"/>
      <c r="J273" s="375"/>
      <c r="K273" s="375"/>
      <c r="L273" s="375"/>
    </row>
    <row r="274" spans="1:12" s="321" customFormat="1" x14ac:dyDescent="0.35">
      <c r="A274" s="375"/>
      <c r="B274" s="375"/>
      <c r="C274" s="375"/>
      <c r="D274" s="375"/>
      <c r="E274" s="376"/>
      <c r="F274" s="375"/>
      <c r="G274" s="375"/>
      <c r="H274" s="375"/>
      <c r="I274" s="375"/>
      <c r="J274" s="375"/>
      <c r="K274" s="375"/>
      <c r="L274" s="375"/>
    </row>
    <row r="275" spans="1:12" s="321" customFormat="1" x14ac:dyDescent="0.35">
      <c r="A275" s="375"/>
      <c r="B275" s="375"/>
      <c r="C275" s="375"/>
      <c r="D275" s="375"/>
      <c r="E275" s="376"/>
      <c r="F275" s="375"/>
      <c r="G275" s="375"/>
      <c r="H275" s="375"/>
      <c r="I275" s="375"/>
      <c r="J275" s="375"/>
      <c r="K275" s="375"/>
      <c r="L275" s="375"/>
    </row>
    <row r="276" spans="1:12" s="321" customFormat="1" x14ac:dyDescent="0.35">
      <c r="A276" s="375"/>
      <c r="B276" s="375"/>
      <c r="C276" s="375"/>
      <c r="D276" s="375"/>
      <c r="E276" s="376"/>
      <c r="F276" s="375"/>
      <c r="G276" s="375"/>
      <c r="H276" s="375"/>
      <c r="I276" s="375"/>
      <c r="J276" s="375"/>
      <c r="K276" s="375"/>
      <c r="L276" s="375"/>
    </row>
    <row r="277" spans="1:12" s="321" customFormat="1" x14ac:dyDescent="0.35">
      <c r="A277" s="397"/>
      <c r="B277" s="397"/>
      <c r="C277" s="397"/>
      <c r="D277" s="397"/>
      <c r="E277" s="382"/>
      <c r="F277" s="397"/>
      <c r="G277" s="397"/>
      <c r="H277" s="397"/>
      <c r="I277" s="397"/>
      <c r="J277" s="397"/>
      <c r="K277" s="397"/>
      <c r="L277" s="397"/>
    </row>
    <row r="278" spans="1:12" s="321" customFormat="1" x14ac:dyDescent="0.35">
      <c r="A278" s="318"/>
      <c r="B278" s="318"/>
      <c r="C278" s="318"/>
      <c r="D278" s="318"/>
      <c r="E278" s="319"/>
      <c r="F278" s="318"/>
      <c r="G278" s="318"/>
      <c r="H278" s="318"/>
      <c r="I278" s="318"/>
      <c r="J278" s="318"/>
      <c r="K278" s="318"/>
      <c r="L278" s="318"/>
    </row>
    <row r="279" spans="1:12" s="321" customFormat="1" x14ac:dyDescent="0.35">
      <c r="A279" s="318"/>
      <c r="B279" s="318"/>
      <c r="C279" s="318"/>
      <c r="D279" s="318"/>
      <c r="E279" s="319"/>
      <c r="F279" s="318"/>
      <c r="G279" s="318"/>
      <c r="H279" s="318"/>
      <c r="I279" s="318"/>
      <c r="J279" s="318"/>
      <c r="K279" s="318"/>
      <c r="L279" s="318"/>
    </row>
    <row r="280" spans="1:12" s="321" customFormat="1" x14ac:dyDescent="0.35">
      <c r="A280" s="318"/>
      <c r="B280" s="318"/>
      <c r="C280" s="318"/>
      <c r="D280" s="318"/>
      <c r="E280" s="319"/>
      <c r="F280" s="318"/>
      <c r="G280" s="318"/>
      <c r="H280" s="318"/>
      <c r="I280" s="318"/>
      <c r="J280" s="318"/>
      <c r="K280" s="318"/>
      <c r="L280" s="318"/>
    </row>
    <row r="281" spans="1:12" s="321" customFormat="1" x14ac:dyDescent="0.35">
      <c r="A281" s="318"/>
      <c r="B281" s="318"/>
      <c r="C281" s="318"/>
      <c r="D281" s="318"/>
      <c r="E281" s="319"/>
      <c r="F281" s="318"/>
      <c r="G281" s="318"/>
      <c r="H281" s="318"/>
      <c r="I281" s="318"/>
      <c r="J281" s="318"/>
      <c r="K281" s="318"/>
      <c r="L281" s="318"/>
    </row>
    <row r="282" spans="1:12" s="321" customFormat="1" x14ac:dyDescent="0.35">
      <c r="A282" s="318"/>
      <c r="B282" s="318"/>
      <c r="C282" s="318"/>
      <c r="D282" s="318"/>
      <c r="E282" s="319"/>
      <c r="F282" s="318"/>
      <c r="G282" s="318"/>
      <c r="H282" s="318"/>
      <c r="I282" s="318"/>
      <c r="J282" s="318"/>
      <c r="K282" s="318"/>
      <c r="L282" s="318"/>
    </row>
    <row r="283" spans="1:12" s="321" customFormat="1" x14ac:dyDescent="0.35">
      <c r="A283" s="318"/>
      <c r="B283" s="318"/>
      <c r="C283" s="318"/>
      <c r="D283" s="318"/>
      <c r="E283" s="319"/>
      <c r="F283" s="318"/>
      <c r="G283" s="318"/>
      <c r="H283" s="318"/>
      <c r="I283" s="318"/>
      <c r="J283" s="318"/>
      <c r="K283" s="318"/>
      <c r="L283" s="318"/>
    </row>
    <row r="284" spans="1:12" s="321" customFormat="1" x14ac:dyDescent="0.35">
      <c r="A284" s="318"/>
      <c r="B284" s="318"/>
      <c r="C284" s="318"/>
      <c r="D284" s="318"/>
      <c r="E284" s="319"/>
      <c r="F284" s="318"/>
      <c r="G284" s="318"/>
      <c r="H284" s="318"/>
      <c r="I284" s="318"/>
      <c r="J284" s="318"/>
      <c r="K284" s="318"/>
      <c r="L284" s="318"/>
    </row>
    <row r="285" spans="1:12" s="321" customFormat="1" x14ac:dyDescent="0.35">
      <c r="A285" s="318"/>
      <c r="B285" s="318"/>
      <c r="C285" s="318"/>
      <c r="D285" s="318"/>
      <c r="E285" s="319"/>
      <c r="F285" s="318"/>
      <c r="G285" s="318"/>
      <c r="H285" s="318"/>
      <c r="I285" s="318"/>
      <c r="J285" s="318"/>
      <c r="K285" s="318"/>
      <c r="L285" s="318"/>
    </row>
    <row r="286" spans="1:12" s="321" customFormat="1" x14ac:dyDescent="0.35">
      <c r="A286" s="318"/>
      <c r="B286" s="318"/>
      <c r="C286" s="318"/>
      <c r="D286" s="318"/>
      <c r="E286" s="319"/>
      <c r="F286" s="318"/>
      <c r="G286" s="318"/>
      <c r="H286" s="318"/>
      <c r="I286" s="318"/>
      <c r="J286" s="318"/>
      <c r="K286" s="318"/>
      <c r="L286" s="318"/>
    </row>
    <row r="287" spans="1:12" s="321" customFormat="1" x14ac:dyDescent="0.35">
      <c r="A287" s="318"/>
      <c r="B287" s="318"/>
      <c r="C287" s="318"/>
      <c r="D287" s="318"/>
      <c r="E287" s="319"/>
      <c r="F287" s="318"/>
      <c r="G287" s="318"/>
      <c r="H287" s="318"/>
      <c r="I287" s="318"/>
      <c r="J287" s="318"/>
      <c r="K287" s="318"/>
      <c r="L287" s="318"/>
    </row>
    <row r="288" spans="1:12" s="321" customFormat="1" x14ac:dyDescent="0.35">
      <c r="A288" s="318"/>
      <c r="B288" s="318"/>
      <c r="C288" s="318"/>
      <c r="D288" s="318"/>
      <c r="E288" s="319"/>
      <c r="F288" s="318"/>
      <c r="G288" s="318"/>
      <c r="H288" s="318"/>
      <c r="I288" s="318"/>
      <c r="J288" s="318"/>
      <c r="K288" s="318"/>
      <c r="L288" s="318"/>
    </row>
    <row r="289" spans="1:12" s="321" customFormat="1" x14ac:dyDescent="0.35">
      <c r="A289" s="318"/>
      <c r="B289" s="318"/>
      <c r="C289" s="318"/>
      <c r="D289" s="318"/>
      <c r="E289" s="319"/>
      <c r="F289" s="318"/>
      <c r="G289" s="318"/>
      <c r="H289" s="318"/>
      <c r="I289" s="318"/>
      <c r="J289" s="318"/>
      <c r="K289" s="318"/>
      <c r="L289" s="318"/>
    </row>
    <row r="290" spans="1:12" s="321" customFormat="1" x14ac:dyDescent="0.35">
      <c r="A290" s="318"/>
      <c r="B290" s="318"/>
      <c r="C290" s="318"/>
      <c r="D290" s="318"/>
      <c r="E290" s="319"/>
      <c r="F290" s="318"/>
      <c r="G290" s="318"/>
      <c r="H290" s="318"/>
      <c r="I290" s="318"/>
      <c r="J290" s="318"/>
      <c r="K290" s="318"/>
      <c r="L290" s="318"/>
    </row>
    <row r="291" spans="1:12" s="321" customFormat="1" x14ac:dyDescent="0.35">
      <c r="A291" s="318"/>
      <c r="B291" s="318"/>
      <c r="C291" s="318"/>
      <c r="D291" s="318"/>
      <c r="E291" s="319"/>
      <c r="F291" s="318"/>
      <c r="G291" s="318"/>
      <c r="H291" s="318"/>
      <c r="I291" s="318"/>
      <c r="J291" s="318"/>
      <c r="K291" s="318"/>
      <c r="L291" s="318"/>
    </row>
    <row r="292" spans="1:12" s="321" customFormat="1" x14ac:dyDescent="0.35">
      <c r="A292" s="318"/>
      <c r="B292" s="318"/>
      <c r="C292" s="318"/>
      <c r="D292" s="318"/>
      <c r="E292" s="319"/>
      <c r="F292" s="318"/>
      <c r="G292" s="318"/>
      <c r="H292" s="318"/>
      <c r="I292" s="318"/>
      <c r="J292" s="318"/>
      <c r="K292" s="318"/>
      <c r="L292" s="318"/>
    </row>
    <row r="293" spans="1:12" s="321" customFormat="1" x14ac:dyDescent="0.35">
      <c r="A293" s="318"/>
      <c r="B293" s="318"/>
      <c r="C293" s="318"/>
      <c r="D293" s="318"/>
      <c r="E293" s="319"/>
      <c r="F293" s="318"/>
      <c r="G293" s="318"/>
      <c r="H293" s="318"/>
      <c r="I293" s="318"/>
      <c r="J293" s="318"/>
      <c r="K293" s="318"/>
      <c r="L293" s="318"/>
    </row>
    <row r="294" spans="1:12" s="321" customFormat="1" x14ac:dyDescent="0.35">
      <c r="A294" s="318"/>
      <c r="B294" s="318"/>
      <c r="C294" s="318"/>
      <c r="D294" s="318"/>
      <c r="E294" s="319"/>
      <c r="F294" s="318"/>
      <c r="G294" s="318"/>
      <c r="H294" s="318"/>
      <c r="I294" s="318"/>
      <c r="J294" s="318"/>
      <c r="K294" s="318"/>
      <c r="L294" s="318"/>
    </row>
    <row r="295" spans="1:12" s="321" customFormat="1" x14ac:dyDescent="0.35">
      <c r="A295" s="318"/>
      <c r="B295" s="318"/>
      <c r="C295" s="318"/>
      <c r="D295" s="318"/>
      <c r="E295" s="319"/>
      <c r="F295" s="318"/>
      <c r="G295" s="318"/>
      <c r="H295" s="318"/>
      <c r="I295" s="318"/>
      <c r="J295" s="318"/>
      <c r="K295" s="318"/>
      <c r="L295" s="318"/>
    </row>
    <row r="296" spans="1:12" s="321" customFormat="1" x14ac:dyDescent="0.35">
      <c r="A296" s="318"/>
      <c r="B296" s="318"/>
      <c r="C296" s="318"/>
      <c r="D296" s="318"/>
      <c r="E296" s="319"/>
      <c r="F296" s="318"/>
      <c r="G296" s="318"/>
      <c r="H296" s="318"/>
      <c r="I296" s="318"/>
      <c r="J296" s="318"/>
      <c r="K296" s="318"/>
      <c r="L296" s="318"/>
    </row>
    <row r="297" spans="1:12" s="321" customFormat="1" x14ac:dyDescent="0.35">
      <c r="A297" s="318"/>
      <c r="B297" s="318"/>
      <c r="C297" s="318"/>
      <c r="D297" s="318"/>
      <c r="E297" s="319"/>
      <c r="F297" s="318"/>
      <c r="G297" s="318"/>
      <c r="H297" s="318"/>
      <c r="I297" s="318"/>
      <c r="J297" s="318"/>
      <c r="K297" s="318"/>
      <c r="L297" s="318"/>
    </row>
    <row r="298" spans="1:12" s="321" customFormat="1" x14ac:dyDescent="0.35">
      <c r="A298" s="318"/>
      <c r="B298" s="318"/>
      <c r="C298" s="318"/>
      <c r="D298" s="318"/>
      <c r="E298" s="319"/>
      <c r="F298" s="318"/>
      <c r="G298" s="318"/>
      <c r="H298" s="318"/>
      <c r="I298" s="318"/>
      <c r="J298" s="318"/>
      <c r="K298" s="318"/>
      <c r="L298" s="318"/>
    </row>
    <row r="299" spans="1:12" s="321" customFormat="1" x14ac:dyDescent="0.35">
      <c r="A299" s="318"/>
      <c r="B299" s="318"/>
      <c r="C299" s="318"/>
      <c r="D299" s="318"/>
      <c r="E299" s="319"/>
      <c r="F299" s="318"/>
      <c r="G299" s="318"/>
      <c r="H299" s="318"/>
      <c r="I299" s="318"/>
      <c r="J299" s="318"/>
      <c r="K299" s="318"/>
      <c r="L299" s="318"/>
    </row>
    <row r="300" spans="1:12" s="321" customFormat="1" x14ac:dyDescent="0.35">
      <c r="A300" s="318"/>
      <c r="B300" s="318"/>
      <c r="C300" s="318"/>
      <c r="D300" s="318"/>
      <c r="E300" s="319"/>
      <c r="F300" s="318"/>
      <c r="G300" s="318"/>
      <c r="H300" s="318"/>
      <c r="I300" s="318"/>
      <c r="J300" s="318"/>
      <c r="K300" s="318"/>
      <c r="L300" s="318"/>
    </row>
    <row r="301" spans="1:12" s="321" customFormat="1" x14ac:dyDescent="0.35">
      <c r="A301" s="318"/>
      <c r="B301" s="318"/>
      <c r="C301" s="318"/>
      <c r="D301" s="318"/>
      <c r="E301" s="319"/>
      <c r="F301" s="318"/>
      <c r="G301" s="318"/>
      <c r="H301" s="318"/>
      <c r="I301" s="318"/>
      <c r="J301" s="318"/>
      <c r="K301" s="318"/>
      <c r="L301" s="318"/>
    </row>
    <row r="302" spans="1:12" s="321" customFormat="1" x14ac:dyDescent="0.35">
      <c r="A302" s="318"/>
      <c r="B302" s="318"/>
      <c r="C302" s="318"/>
      <c r="D302" s="318"/>
      <c r="E302" s="319"/>
      <c r="F302" s="318"/>
      <c r="G302" s="318"/>
      <c r="H302" s="318"/>
      <c r="I302" s="318"/>
      <c r="J302" s="318"/>
      <c r="K302" s="318"/>
      <c r="L302" s="318"/>
    </row>
    <row r="303" spans="1:12" s="321" customFormat="1" x14ac:dyDescent="0.35">
      <c r="A303" s="318"/>
      <c r="B303" s="318"/>
      <c r="C303" s="318"/>
      <c r="D303" s="318"/>
      <c r="E303" s="319"/>
      <c r="F303" s="318"/>
      <c r="G303" s="318"/>
      <c r="H303" s="318"/>
      <c r="I303" s="318"/>
      <c r="J303" s="318"/>
      <c r="K303" s="318"/>
      <c r="L303" s="318"/>
    </row>
    <row r="304" spans="1:12" s="321" customFormat="1" x14ac:dyDescent="0.35">
      <c r="A304" s="318"/>
      <c r="B304" s="318"/>
      <c r="C304" s="318"/>
      <c r="D304" s="318"/>
      <c r="E304" s="319"/>
      <c r="F304" s="318"/>
      <c r="G304" s="318"/>
      <c r="H304" s="318"/>
      <c r="I304" s="318"/>
      <c r="J304" s="318"/>
      <c r="K304" s="318"/>
      <c r="L304" s="318"/>
    </row>
    <row r="305" spans="1:12" s="321" customFormat="1" x14ac:dyDescent="0.35">
      <c r="A305" s="318"/>
      <c r="B305" s="318"/>
      <c r="C305" s="318"/>
      <c r="D305" s="318"/>
      <c r="E305" s="319"/>
      <c r="F305" s="318"/>
      <c r="G305" s="318"/>
      <c r="H305" s="318"/>
      <c r="I305" s="318"/>
      <c r="J305" s="318"/>
      <c r="K305" s="318"/>
      <c r="L305" s="318"/>
    </row>
    <row r="306" spans="1:12" s="321" customFormat="1" x14ac:dyDescent="0.35">
      <c r="A306" s="318"/>
      <c r="B306" s="318"/>
      <c r="C306" s="318"/>
      <c r="D306" s="318"/>
      <c r="E306" s="319"/>
      <c r="F306" s="318"/>
      <c r="G306" s="318"/>
      <c r="H306" s="318"/>
      <c r="I306" s="318"/>
      <c r="J306" s="318"/>
      <c r="K306" s="318"/>
      <c r="L306" s="318"/>
    </row>
    <row r="307" spans="1:12" s="321" customFormat="1" x14ac:dyDescent="0.35">
      <c r="A307" s="318"/>
      <c r="B307" s="318"/>
      <c r="C307" s="318"/>
      <c r="D307" s="318"/>
      <c r="E307" s="319"/>
      <c r="F307" s="318"/>
      <c r="G307" s="318"/>
      <c r="H307" s="318"/>
      <c r="I307" s="318"/>
      <c r="J307" s="318"/>
      <c r="K307" s="318"/>
      <c r="L307" s="318"/>
    </row>
    <row r="308" spans="1:12" s="321" customFormat="1" x14ac:dyDescent="0.35">
      <c r="A308" s="318"/>
      <c r="B308" s="318"/>
      <c r="C308" s="318"/>
      <c r="D308" s="318"/>
      <c r="E308" s="319"/>
      <c r="F308" s="318"/>
      <c r="G308" s="318"/>
      <c r="H308" s="318"/>
      <c r="I308" s="318"/>
      <c r="J308" s="318"/>
      <c r="K308" s="318"/>
      <c r="L308" s="318"/>
    </row>
    <row r="309" spans="1:12" s="321" customFormat="1" x14ac:dyDescent="0.35">
      <c r="A309" s="318"/>
      <c r="B309" s="318"/>
      <c r="C309" s="318"/>
      <c r="D309" s="318"/>
      <c r="E309" s="319"/>
      <c r="F309" s="318"/>
      <c r="G309" s="318"/>
      <c r="H309" s="318"/>
      <c r="I309" s="318"/>
      <c r="J309" s="318"/>
      <c r="K309" s="318"/>
      <c r="L309" s="318"/>
    </row>
    <row r="310" spans="1:12" s="321" customFormat="1" x14ac:dyDescent="0.35">
      <c r="A310" s="318"/>
      <c r="B310" s="318"/>
      <c r="C310" s="318"/>
      <c r="D310" s="318"/>
      <c r="E310" s="319"/>
      <c r="F310" s="318"/>
      <c r="G310" s="318"/>
      <c r="H310" s="318"/>
      <c r="I310" s="318"/>
      <c r="J310" s="318"/>
      <c r="K310" s="318"/>
      <c r="L310" s="318"/>
    </row>
    <row r="311" spans="1:12" s="321" customFormat="1" x14ac:dyDescent="0.35">
      <c r="A311" s="318"/>
      <c r="B311" s="318"/>
      <c r="C311" s="318"/>
      <c r="D311" s="318"/>
      <c r="E311" s="319"/>
      <c r="F311" s="318"/>
      <c r="G311" s="318"/>
      <c r="H311" s="318"/>
      <c r="I311" s="318"/>
      <c r="J311" s="318"/>
      <c r="K311" s="318"/>
      <c r="L311" s="318"/>
    </row>
    <row r="312" spans="1:12" s="321" customFormat="1" x14ac:dyDescent="0.35">
      <c r="A312" s="318"/>
      <c r="B312" s="318"/>
      <c r="C312" s="318"/>
      <c r="D312" s="318"/>
      <c r="E312" s="319"/>
      <c r="F312" s="318"/>
      <c r="G312" s="318"/>
      <c r="H312" s="318"/>
      <c r="I312" s="318"/>
      <c r="J312" s="318"/>
      <c r="K312" s="318"/>
      <c r="L312" s="318"/>
    </row>
    <row r="313" spans="1:12" s="321" customFormat="1" x14ac:dyDescent="0.35">
      <c r="A313" s="318"/>
      <c r="B313" s="318"/>
      <c r="C313" s="318"/>
      <c r="D313" s="318"/>
      <c r="E313" s="319"/>
      <c r="F313" s="318"/>
      <c r="G313" s="318"/>
      <c r="H313" s="318"/>
      <c r="I313" s="318"/>
      <c r="J313" s="318"/>
      <c r="K313" s="318"/>
      <c r="L313" s="318"/>
    </row>
    <row r="314" spans="1:12" s="321" customFormat="1" x14ac:dyDescent="0.35">
      <c r="A314" s="318"/>
      <c r="B314" s="318"/>
      <c r="C314" s="318"/>
      <c r="D314" s="318"/>
      <c r="E314" s="319"/>
      <c r="F314" s="318"/>
      <c r="G314" s="318"/>
      <c r="H314" s="318"/>
      <c r="I314" s="318"/>
      <c r="J314" s="318"/>
      <c r="K314" s="318"/>
      <c r="L314" s="318"/>
    </row>
    <row r="315" spans="1:12" s="321" customFormat="1" x14ac:dyDescent="0.35">
      <c r="A315" s="318"/>
      <c r="B315" s="318"/>
      <c r="C315" s="318"/>
      <c r="D315" s="318"/>
      <c r="E315" s="319"/>
      <c r="F315" s="318"/>
      <c r="G315" s="318"/>
      <c r="H315" s="318"/>
      <c r="I315" s="318"/>
      <c r="J315" s="318"/>
      <c r="K315" s="318"/>
      <c r="L315" s="318"/>
    </row>
    <row r="316" spans="1:12" s="321" customFormat="1" x14ac:dyDescent="0.35">
      <c r="A316" s="318"/>
      <c r="B316" s="318"/>
      <c r="C316" s="318"/>
      <c r="D316" s="318"/>
      <c r="E316" s="319"/>
      <c r="F316" s="318"/>
      <c r="G316" s="318"/>
      <c r="H316" s="318"/>
      <c r="I316" s="318"/>
      <c r="J316" s="318"/>
      <c r="K316" s="318"/>
      <c r="L316" s="318"/>
    </row>
    <row r="317" spans="1:12" s="321" customFormat="1" x14ac:dyDescent="0.35">
      <c r="A317" s="318"/>
      <c r="B317" s="318"/>
      <c r="C317" s="318"/>
      <c r="D317" s="318"/>
      <c r="E317" s="319"/>
      <c r="F317" s="318"/>
      <c r="G317" s="318"/>
      <c r="H317" s="318"/>
      <c r="I317" s="318"/>
      <c r="J317" s="318"/>
      <c r="K317" s="318"/>
      <c r="L317" s="318"/>
    </row>
    <row r="318" spans="1:12" s="321" customFormat="1" x14ac:dyDescent="0.35">
      <c r="A318" s="318"/>
      <c r="B318" s="318"/>
      <c r="C318" s="318"/>
      <c r="D318" s="318"/>
      <c r="E318" s="319"/>
      <c r="F318" s="318"/>
      <c r="G318" s="318"/>
      <c r="H318" s="318"/>
      <c r="I318" s="318"/>
      <c r="J318" s="318"/>
      <c r="K318" s="318"/>
      <c r="L318" s="318"/>
    </row>
    <row r="319" spans="1:12" s="321" customFormat="1" x14ac:dyDescent="0.35">
      <c r="A319" s="318"/>
      <c r="B319" s="318"/>
      <c r="C319" s="318"/>
      <c r="D319" s="318"/>
      <c r="E319" s="319"/>
      <c r="F319" s="318"/>
      <c r="G319" s="318"/>
      <c r="H319" s="318"/>
      <c r="I319" s="318"/>
      <c r="J319" s="318"/>
      <c r="K319" s="318"/>
      <c r="L319" s="318"/>
    </row>
    <row r="320" spans="1:12" s="321" customFormat="1" x14ac:dyDescent="0.35">
      <c r="A320" s="318"/>
      <c r="B320" s="318"/>
      <c r="C320" s="318"/>
      <c r="D320" s="318"/>
      <c r="E320" s="319"/>
      <c r="F320" s="318"/>
      <c r="G320" s="318"/>
      <c r="H320" s="318"/>
      <c r="I320" s="318"/>
      <c r="J320" s="318"/>
      <c r="K320" s="318"/>
      <c r="L320" s="318"/>
    </row>
    <row r="321" spans="1:12" s="321" customFormat="1" x14ac:dyDescent="0.35">
      <c r="A321" s="318"/>
      <c r="B321" s="318"/>
      <c r="C321" s="318"/>
      <c r="D321" s="318"/>
      <c r="E321" s="319"/>
      <c r="F321" s="318"/>
      <c r="G321" s="318"/>
      <c r="H321" s="318"/>
      <c r="I321" s="318"/>
      <c r="J321" s="318"/>
      <c r="K321" s="318"/>
      <c r="L321" s="318"/>
    </row>
    <row r="322" spans="1:12" s="321" customFormat="1" x14ac:dyDescent="0.35">
      <c r="A322" s="318"/>
      <c r="B322" s="318"/>
      <c r="C322" s="318"/>
      <c r="D322" s="318"/>
      <c r="E322" s="319"/>
      <c r="F322" s="318"/>
      <c r="G322" s="318"/>
      <c r="H322" s="318"/>
      <c r="I322" s="318"/>
      <c r="J322" s="318"/>
      <c r="K322" s="318"/>
      <c r="L322" s="318"/>
    </row>
    <row r="323" spans="1:12" s="321" customFormat="1" x14ac:dyDescent="0.35">
      <c r="A323" s="318"/>
      <c r="B323" s="318"/>
      <c r="C323" s="318"/>
      <c r="D323" s="318"/>
      <c r="E323" s="319"/>
      <c r="F323" s="318"/>
      <c r="G323" s="318"/>
      <c r="H323" s="318"/>
      <c r="I323" s="318"/>
      <c r="J323" s="318"/>
      <c r="K323" s="318"/>
      <c r="L323" s="318"/>
    </row>
    <row r="324" spans="1:12" s="321" customFormat="1" x14ac:dyDescent="0.35">
      <c r="A324" s="318"/>
      <c r="B324" s="318"/>
      <c r="C324" s="318"/>
      <c r="D324" s="318"/>
      <c r="E324" s="319"/>
      <c r="F324" s="318"/>
      <c r="G324" s="318"/>
      <c r="H324" s="318"/>
      <c r="I324" s="318"/>
      <c r="J324" s="318"/>
      <c r="K324" s="318"/>
      <c r="L324" s="318"/>
    </row>
    <row r="325" spans="1:12" s="321" customFormat="1" x14ac:dyDescent="0.35">
      <c r="A325" s="318"/>
      <c r="B325" s="318"/>
      <c r="C325" s="318"/>
      <c r="D325" s="318"/>
      <c r="E325" s="319"/>
      <c r="F325" s="318"/>
      <c r="G325" s="318"/>
      <c r="H325" s="318"/>
      <c r="I325" s="318"/>
      <c r="J325" s="318"/>
      <c r="K325" s="318"/>
      <c r="L325" s="318"/>
    </row>
    <row r="326" spans="1:12" s="321" customFormat="1" x14ac:dyDescent="0.35">
      <c r="A326" s="318"/>
      <c r="B326" s="318"/>
      <c r="C326" s="318"/>
      <c r="D326" s="318"/>
      <c r="E326" s="319"/>
      <c r="F326" s="318"/>
      <c r="G326" s="318"/>
      <c r="H326" s="318"/>
      <c r="I326" s="318"/>
      <c r="J326" s="318"/>
      <c r="K326" s="318"/>
      <c r="L326" s="318"/>
    </row>
    <row r="327" spans="1:12" s="321" customFormat="1" x14ac:dyDescent="0.35">
      <c r="A327" s="318"/>
      <c r="B327" s="318"/>
      <c r="C327" s="318"/>
      <c r="D327" s="318"/>
      <c r="E327" s="319"/>
      <c r="F327" s="318"/>
      <c r="G327" s="318"/>
      <c r="H327" s="318"/>
      <c r="I327" s="318"/>
      <c r="J327" s="318"/>
      <c r="K327" s="318"/>
      <c r="L327" s="318"/>
    </row>
    <row r="328" spans="1:12" s="321" customFormat="1" x14ac:dyDescent="0.35">
      <c r="A328" s="318"/>
      <c r="B328" s="318"/>
      <c r="C328" s="318"/>
      <c r="D328" s="318"/>
      <c r="E328" s="319"/>
      <c r="F328" s="318"/>
      <c r="G328" s="318"/>
      <c r="H328" s="318"/>
      <c r="I328" s="318"/>
      <c r="J328" s="318"/>
      <c r="K328" s="318"/>
      <c r="L328" s="318"/>
    </row>
    <row r="329" spans="1:12" s="321" customFormat="1" x14ac:dyDescent="0.35">
      <c r="A329" s="318"/>
      <c r="B329" s="318"/>
      <c r="C329" s="318"/>
      <c r="D329" s="318"/>
      <c r="E329" s="319"/>
      <c r="F329" s="318"/>
      <c r="G329" s="318"/>
      <c r="H329" s="318"/>
      <c r="I329" s="318"/>
      <c r="J329" s="318"/>
      <c r="K329" s="318"/>
      <c r="L329" s="318"/>
    </row>
    <row r="330" spans="1:12" s="321" customFormat="1" x14ac:dyDescent="0.35">
      <c r="A330" s="318"/>
      <c r="B330" s="318"/>
      <c r="C330" s="318"/>
      <c r="D330" s="318"/>
      <c r="E330" s="319"/>
      <c r="F330" s="318"/>
      <c r="G330" s="318"/>
      <c r="H330" s="318"/>
      <c r="I330" s="318"/>
      <c r="J330" s="318"/>
      <c r="K330" s="318"/>
      <c r="L330" s="318"/>
    </row>
    <row r="331" spans="1:12" s="321" customFormat="1" x14ac:dyDescent="0.35">
      <c r="A331" s="318"/>
      <c r="B331" s="318"/>
      <c r="C331" s="318"/>
      <c r="D331" s="318"/>
      <c r="E331" s="319"/>
      <c r="F331" s="318"/>
      <c r="G331" s="318"/>
      <c r="H331" s="318"/>
      <c r="I331" s="318"/>
      <c r="J331" s="318"/>
      <c r="K331" s="318"/>
      <c r="L331" s="318"/>
    </row>
    <row r="332" spans="1:12" s="321" customFormat="1" x14ac:dyDescent="0.35">
      <c r="A332" s="318"/>
      <c r="B332" s="318"/>
      <c r="C332" s="318"/>
      <c r="D332" s="318"/>
      <c r="E332" s="319"/>
      <c r="F332" s="318"/>
      <c r="G332" s="318"/>
      <c r="H332" s="318"/>
      <c r="I332" s="318"/>
      <c r="J332" s="318"/>
      <c r="K332" s="318"/>
      <c r="L332" s="318"/>
    </row>
    <row r="333" spans="1:12" s="321" customFormat="1" x14ac:dyDescent="0.35">
      <c r="A333" s="318"/>
      <c r="B333" s="318"/>
      <c r="C333" s="318"/>
      <c r="D333" s="318"/>
      <c r="E333" s="319"/>
      <c r="F333" s="318"/>
      <c r="G333" s="318"/>
      <c r="H333" s="318"/>
      <c r="I333" s="318"/>
      <c r="J333" s="318"/>
      <c r="K333" s="318"/>
      <c r="L333" s="318"/>
    </row>
    <row r="334" spans="1:12" s="321" customFormat="1" x14ac:dyDescent="0.35">
      <c r="A334" s="318"/>
      <c r="B334" s="318"/>
      <c r="C334" s="318"/>
      <c r="D334" s="318"/>
      <c r="E334" s="319"/>
      <c r="F334" s="318"/>
      <c r="G334" s="318"/>
      <c r="H334" s="318"/>
      <c r="I334" s="318"/>
      <c r="J334" s="318"/>
      <c r="K334" s="318"/>
      <c r="L334" s="318"/>
    </row>
    <row r="335" spans="1:12" s="321" customFormat="1" x14ac:dyDescent="0.35">
      <c r="A335" s="318"/>
      <c r="B335" s="318"/>
      <c r="C335" s="318"/>
      <c r="D335" s="318"/>
      <c r="E335" s="319"/>
      <c r="F335" s="318"/>
      <c r="G335" s="318"/>
      <c r="H335" s="318"/>
      <c r="I335" s="318"/>
      <c r="J335" s="318"/>
      <c r="K335" s="318"/>
      <c r="L335" s="318"/>
    </row>
    <row r="336" spans="1:12" s="321" customFormat="1" x14ac:dyDescent="0.35">
      <c r="A336" s="318"/>
      <c r="B336" s="318"/>
      <c r="C336" s="318"/>
      <c r="D336" s="318"/>
      <c r="E336" s="319"/>
      <c r="F336" s="318"/>
      <c r="G336" s="318"/>
      <c r="H336" s="318"/>
      <c r="I336" s="318"/>
      <c r="J336" s="318"/>
      <c r="K336" s="318"/>
      <c r="L336" s="318"/>
    </row>
    <row r="337" spans="1:12" s="321" customFormat="1" x14ac:dyDescent="0.35">
      <c r="A337" s="318"/>
      <c r="B337" s="318"/>
      <c r="C337" s="318"/>
      <c r="D337" s="318"/>
      <c r="E337" s="319"/>
      <c r="F337" s="318"/>
      <c r="G337" s="318"/>
      <c r="H337" s="318"/>
      <c r="I337" s="318"/>
      <c r="J337" s="318"/>
      <c r="K337" s="318"/>
      <c r="L337" s="318"/>
    </row>
    <row r="338" spans="1:12" s="321" customFormat="1" x14ac:dyDescent="0.35">
      <c r="A338" s="318"/>
      <c r="B338" s="318"/>
      <c r="C338" s="318"/>
      <c r="D338" s="318"/>
      <c r="E338" s="319"/>
      <c r="F338" s="318"/>
      <c r="G338" s="318"/>
      <c r="H338" s="318"/>
      <c r="I338" s="318"/>
      <c r="J338" s="318"/>
      <c r="K338" s="318"/>
      <c r="L338" s="318"/>
    </row>
    <row r="339" spans="1:12" s="321" customFormat="1" x14ac:dyDescent="0.35">
      <c r="A339" s="318"/>
      <c r="B339" s="318"/>
      <c r="C339" s="318"/>
      <c r="D339" s="318"/>
      <c r="E339" s="319"/>
      <c r="F339" s="318"/>
      <c r="G339" s="318"/>
      <c r="H339" s="318"/>
      <c r="I339" s="318"/>
      <c r="J339" s="318"/>
      <c r="K339" s="318"/>
      <c r="L339" s="318"/>
    </row>
    <row r="340" spans="1:12" s="321" customFormat="1" x14ac:dyDescent="0.35">
      <c r="A340" s="318"/>
      <c r="B340" s="318"/>
      <c r="C340" s="318"/>
      <c r="D340" s="318"/>
      <c r="E340" s="319"/>
      <c r="F340" s="318"/>
      <c r="G340" s="318"/>
      <c r="H340" s="318"/>
      <c r="I340" s="318"/>
      <c r="J340" s="318"/>
      <c r="K340" s="318"/>
      <c r="L340" s="318"/>
    </row>
    <row r="341" spans="1:12" s="321" customFormat="1" x14ac:dyDescent="0.35">
      <c r="A341" s="318"/>
      <c r="B341" s="318"/>
      <c r="C341" s="318"/>
      <c r="D341" s="318"/>
      <c r="E341" s="319"/>
      <c r="F341" s="318"/>
      <c r="G341" s="318"/>
      <c r="H341" s="318"/>
      <c r="I341" s="318"/>
      <c r="J341" s="318"/>
      <c r="K341" s="318"/>
      <c r="L341" s="318"/>
    </row>
    <row r="342" spans="1:12" s="321" customFormat="1" x14ac:dyDescent="0.35">
      <c r="A342" s="318"/>
      <c r="B342" s="318"/>
      <c r="C342" s="318"/>
      <c r="D342" s="318"/>
      <c r="E342" s="319"/>
      <c r="F342" s="318"/>
      <c r="G342" s="318"/>
      <c r="H342" s="318"/>
      <c r="I342" s="318"/>
      <c r="J342" s="318"/>
      <c r="K342" s="318"/>
      <c r="L342" s="318"/>
    </row>
    <row r="343" spans="1:12" s="321" customFormat="1" x14ac:dyDescent="0.35">
      <c r="A343" s="318"/>
      <c r="B343" s="318"/>
      <c r="C343" s="318"/>
      <c r="D343" s="318"/>
      <c r="E343" s="319"/>
      <c r="F343" s="318"/>
      <c r="G343" s="318"/>
      <c r="H343" s="318"/>
      <c r="I343" s="318"/>
      <c r="J343" s="318"/>
      <c r="K343" s="318"/>
      <c r="L343" s="318"/>
    </row>
    <row r="344" spans="1:12" s="321" customFormat="1" x14ac:dyDescent="0.35">
      <c r="A344" s="318"/>
      <c r="B344" s="318"/>
      <c r="C344" s="318"/>
      <c r="D344" s="318"/>
      <c r="E344" s="319"/>
      <c r="F344" s="318"/>
      <c r="G344" s="318"/>
      <c r="H344" s="318"/>
      <c r="I344" s="318"/>
      <c r="J344" s="318"/>
      <c r="K344" s="318"/>
      <c r="L344" s="318"/>
    </row>
    <row r="345" spans="1:12" s="321" customFormat="1" x14ac:dyDescent="0.35">
      <c r="A345" s="318"/>
      <c r="B345" s="318"/>
      <c r="C345" s="318"/>
      <c r="D345" s="318"/>
      <c r="E345" s="319"/>
      <c r="F345" s="318"/>
      <c r="G345" s="318"/>
      <c r="H345" s="318"/>
      <c r="I345" s="318"/>
      <c r="J345" s="318"/>
      <c r="K345" s="318"/>
      <c r="L345" s="318"/>
    </row>
    <row r="346" spans="1:12" s="321" customFormat="1" x14ac:dyDescent="0.35">
      <c r="A346" s="318"/>
      <c r="B346" s="318"/>
      <c r="C346" s="318"/>
      <c r="D346" s="318"/>
      <c r="E346" s="319"/>
      <c r="F346" s="318"/>
      <c r="G346" s="318"/>
      <c r="H346" s="318"/>
      <c r="I346" s="318"/>
      <c r="J346" s="318"/>
      <c r="K346" s="318"/>
      <c r="L346" s="318"/>
    </row>
    <row r="347" spans="1:12" s="321" customFormat="1" x14ac:dyDescent="0.35">
      <c r="A347" s="318"/>
      <c r="B347" s="318"/>
      <c r="C347" s="318"/>
      <c r="D347" s="318"/>
      <c r="E347" s="319"/>
      <c r="F347" s="318"/>
      <c r="G347" s="318"/>
      <c r="H347" s="318"/>
      <c r="I347" s="318"/>
      <c r="J347" s="318"/>
      <c r="K347" s="318"/>
      <c r="L347" s="318"/>
    </row>
    <row r="348" spans="1:12" s="321" customFormat="1" x14ac:dyDescent="0.35">
      <c r="A348" s="318"/>
      <c r="B348" s="318"/>
      <c r="C348" s="318"/>
      <c r="D348" s="318"/>
      <c r="E348" s="319"/>
      <c r="F348" s="318"/>
      <c r="G348" s="318"/>
      <c r="H348" s="318"/>
      <c r="I348" s="318"/>
      <c r="J348" s="318"/>
      <c r="K348" s="318"/>
      <c r="L348" s="318"/>
    </row>
    <row r="349" spans="1:12" s="321" customFormat="1" x14ac:dyDescent="0.35">
      <c r="A349" s="318"/>
      <c r="B349" s="318"/>
      <c r="C349" s="318"/>
      <c r="D349" s="318"/>
      <c r="E349" s="319"/>
      <c r="F349" s="318"/>
      <c r="G349" s="318"/>
      <c r="H349" s="318"/>
      <c r="I349" s="318"/>
      <c r="J349" s="318"/>
      <c r="K349" s="318"/>
      <c r="L349" s="318"/>
    </row>
    <row r="350" spans="1:12" s="321" customFormat="1" x14ac:dyDescent="0.35">
      <c r="A350" s="318"/>
      <c r="B350" s="318"/>
      <c r="C350" s="318"/>
      <c r="D350" s="318"/>
      <c r="E350" s="319"/>
      <c r="F350" s="318"/>
      <c r="G350" s="318"/>
      <c r="H350" s="318"/>
      <c r="I350" s="318"/>
      <c r="J350" s="318"/>
      <c r="K350" s="318"/>
      <c r="L350" s="318"/>
    </row>
    <row r="351" spans="1:12" s="321" customFormat="1" x14ac:dyDescent="0.35">
      <c r="A351" s="318"/>
      <c r="B351" s="318"/>
      <c r="C351" s="318"/>
      <c r="D351" s="318"/>
      <c r="E351" s="319"/>
      <c r="F351" s="318"/>
      <c r="G351" s="318"/>
      <c r="H351" s="318"/>
      <c r="I351" s="318"/>
      <c r="J351" s="318"/>
      <c r="K351" s="318"/>
      <c r="L351" s="318"/>
    </row>
    <row r="352" spans="1:12" s="321" customFormat="1" x14ac:dyDescent="0.35">
      <c r="A352" s="318"/>
      <c r="B352" s="318"/>
      <c r="C352" s="318"/>
      <c r="D352" s="318"/>
      <c r="E352" s="319"/>
      <c r="F352" s="318"/>
      <c r="G352" s="318"/>
      <c r="H352" s="318"/>
      <c r="I352" s="318"/>
      <c r="J352" s="318"/>
      <c r="K352" s="318"/>
      <c r="L352" s="318"/>
    </row>
    <row r="353" spans="1:12" s="321" customFormat="1" x14ac:dyDescent="0.35">
      <c r="A353" s="318"/>
      <c r="B353" s="318"/>
      <c r="C353" s="318"/>
      <c r="D353" s="318"/>
      <c r="E353" s="319"/>
      <c r="F353" s="318"/>
      <c r="G353" s="318"/>
      <c r="H353" s="318"/>
      <c r="I353" s="318"/>
      <c r="J353" s="318"/>
      <c r="K353" s="318"/>
      <c r="L353" s="318"/>
    </row>
    <row r="354" spans="1:12" s="321" customFormat="1" x14ac:dyDescent="0.35">
      <c r="A354" s="318"/>
      <c r="B354" s="318"/>
      <c r="C354" s="318"/>
      <c r="D354" s="318"/>
      <c r="E354" s="319"/>
      <c r="F354" s="318"/>
      <c r="G354" s="318"/>
      <c r="H354" s="318"/>
      <c r="I354" s="318"/>
      <c r="J354" s="318"/>
      <c r="K354" s="318"/>
      <c r="L354" s="318"/>
    </row>
    <row r="355" spans="1:12" s="321" customFormat="1" x14ac:dyDescent="0.35">
      <c r="A355" s="318"/>
      <c r="B355" s="318"/>
      <c r="C355" s="318"/>
      <c r="D355" s="318"/>
      <c r="E355" s="319"/>
      <c r="F355" s="318"/>
      <c r="G355" s="318"/>
      <c r="H355" s="318"/>
      <c r="I355" s="318"/>
      <c r="J355" s="318"/>
      <c r="K355" s="318"/>
      <c r="L355" s="318"/>
    </row>
    <row r="356" spans="1:12" s="321" customFormat="1" x14ac:dyDescent="0.35">
      <c r="A356" s="318"/>
      <c r="B356" s="318"/>
      <c r="C356" s="318"/>
      <c r="D356" s="318"/>
      <c r="E356" s="319"/>
      <c r="F356" s="318"/>
      <c r="G356" s="318"/>
      <c r="H356" s="318"/>
      <c r="I356" s="318"/>
      <c r="J356" s="318"/>
      <c r="K356" s="318"/>
      <c r="L356" s="318"/>
    </row>
    <row r="357" spans="1:12" s="321" customFormat="1" x14ac:dyDescent="0.35">
      <c r="A357" s="318"/>
      <c r="B357" s="318"/>
      <c r="C357" s="318"/>
      <c r="D357" s="318"/>
      <c r="E357" s="319"/>
      <c r="F357" s="318"/>
      <c r="G357" s="318"/>
      <c r="H357" s="318"/>
      <c r="I357" s="318"/>
      <c r="J357" s="318"/>
      <c r="K357" s="318"/>
      <c r="L357" s="318"/>
    </row>
    <row r="358" spans="1:12" s="321" customFormat="1" x14ac:dyDescent="0.35">
      <c r="A358" s="318"/>
      <c r="B358" s="318"/>
      <c r="C358" s="318"/>
      <c r="D358" s="318"/>
      <c r="E358" s="319"/>
      <c r="F358" s="318"/>
      <c r="G358" s="318"/>
      <c r="H358" s="318"/>
      <c r="I358" s="318"/>
      <c r="J358" s="318"/>
      <c r="K358" s="318"/>
      <c r="L358" s="318"/>
    </row>
    <row r="359" spans="1:12" s="321" customFormat="1" x14ac:dyDescent="0.35">
      <c r="A359" s="318"/>
      <c r="B359" s="318"/>
      <c r="C359" s="318"/>
      <c r="D359" s="318"/>
      <c r="E359" s="319"/>
      <c r="F359" s="318"/>
      <c r="G359" s="318"/>
      <c r="H359" s="318"/>
      <c r="I359" s="318"/>
      <c r="J359" s="318"/>
      <c r="K359" s="318"/>
      <c r="L359" s="318"/>
    </row>
    <row r="360" spans="1:12" s="321" customFormat="1" x14ac:dyDescent="0.35">
      <c r="A360" s="318"/>
      <c r="B360" s="318"/>
      <c r="C360" s="318"/>
      <c r="D360" s="318"/>
      <c r="E360" s="319"/>
      <c r="F360" s="318"/>
      <c r="G360" s="318"/>
      <c r="H360" s="318"/>
      <c r="I360" s="318"/>
      <c r="J360" s="318"/>
      <c r="K360" s="318"/>
      <c r="L360" s="318"/>
    </row>
    <row r="361" spans="1:12" s="321" customFormat="1" x14ac:dyDescent="0.35">
      <c r="A361" s="318"/>
      <c r="B361" s="318"/>
      <c r="C361" s="318"/>
      <c r="D361" s="318"/>
      <c r="E361" s="319"/>
      <c r="F361" s="318"/>
      <c r="G361" s="318"/>
      <c r="H361" s="318"/>
      <c r="I361" s="318"/>
      <c r="J361" s="318"/>
      <c r="K361" s="318"/>
      <c r="L361" s="318"/>
    </row>
    <row r="362" spans="1:12" s="321" customFormat="1" x14ac:dyDescent="0.35">
      <c r="A362" s="318"/>
      <c r="B362" s="318"/>
      <c r="C362" s="318"/>
      <c r="D362" s="318"/>
      <c r="E362" s="319"/>
      <c r="F362" s="318"/>
      <c r="G362" s="318"/>
      <c r="H362" s="318"/>
      <c r="I362" s="318"/>
      <c r="J362" s="318"/>
      <c r="K362" s="318"/>
      <c r="L362" s="318"/>
    </row>
    <row r="363" spans="1:12" s="321" customFormat="1" x14ac:dyDescent="0.35">
      <c r="A363" s="318"/>
      <c r="B363" s="318"/>
      <c r="C363" s="318"/>
      <c r="D363" s="318"/>
      <c r="E363" s="319"/>
      <c r="F363" s="318"/>
      <c r="G363" s="318"/>
      <c r="H363" s="318"/>
      <c r="I363" s="318"/>
      <c r="J363" s="318"/>
      <c r="K363" s="318"/>
      <c r="L363" s="318"/>
    </row>
    <row r="364" spans="1:12" s="321" customFormat="1" x14ac:dyDescent="0.35">
      <c r="A364" s="318"/>
      <c r="B364" s="318"/>
      <c r="C364" s="318"/>
      <c r="D364" s="318"/>
      <c r="E364" s="319"/>
      <c r="F364" s="318"/>
      <c r="G364" s="318"/>
      <c r="H364" s="318"/>
      <c r="I364" s="318"/>
      <c r="J364" s="318"/>
      <c r="K364" s="318"/>
      <c r="L364" s="318"/>
    </row>
    <row r="365" spans="1:12" s="321" customFormat="1" x14ac:dyDescent="0.35">
      <c r="A365" s="318"/>
      <c r="B365" s="318"/>
      <c r="C365" s="318"/>
      <c r="D365" s="318"/>
      <c r="E365" s="319"/>
      <c r="F365" s="318"/>
      <c r="G365" s="318"/>
      <c r="H365" s="318"/>
      <c r="I365" s="318"/>
      <c r="J365" s="318"/>
      <c r="K365" s="318"/>
      <c r="L365" s="318"/>
    </row>
    <row r="366" spans="1:12" s="321" customFormat="1" x14ac:dyDescent="0.35">
      <c r="A366" s="318"/>
      <c r="B366" s="318"/>
      <c r="C366" s="318"/>
      <c r="D366" s="318"/>
      <c r="E366" s="319"/>
      <c r="F366" s="318"/>
      <c r="G366" s="318"/>
      <c r="H366" s="318"/>
      <c r="I366" s="318"/>
      <c r="J366" s="318"/>
      <c r="K366" s="318"/>
      <c r="L366" s="318"/>
    </row>
    <row r="367" spans="1:12" s="321" customFormat="1" x14ac:dyDescent="0.35">
      <c r="A367" s="318"/>
      <c r="B367" s="318"/>
      <c r="C367" s="318"/>
      <c r="D367" s="318"/>
      <c r="E367" s="319"/>
      <c r="F367" s="318"/>
      <c r="G367" s="318"/>
      <c r="H367" s="318"/>
      <c r="I367" s="318"/>
      <c r="J367" s="318"/>
      <c r="K367" s="318"/>
      <c r="L367" s="318"/>
    </row>
    <row r="368" spans="1:12" s="321" customFormat="1" x14ac:dyDescent="0.35">
      <c r="A368" s="318"/>
      <c r="B368" s="318"/>
      <c r="C368" s="318"/>
      <c r="D368" s="318"/>
      <c r="E368" s="319"/>
      <c r="F368" s="318"/>
      <c r="G368" s="318"/>
      <c r="H368" s="318"/>
      <c r="I368" s="318"/>
      <c r="J368" s="318"/>
      <c r="K368" s="318"/>
      <c r="L368" s="318"/>
    </row>
    <row r="369" spans="1:12" s="321" customFormat="1" x14ac:dyDescent="0.35">
      <c r="A369" s="318"/>
      <c r="B369" s="318"/>
      <c r="C369" s="318"/>
      <c r="D369" s="318"/>
      <c r="E369" s="319"/>
      <c r="F369" s="318"/>
      <c r="G369" s="318"/>
      <c r="H369" s="318"/>
      <c r="I369" s="318"/>
      <c r="J369" s="318"/>
      <c r="K369" s="318"/>
      <c r="L369" s="318"/>
    </row>
    <row r="370" spans="1:12" s="321" customFormat="1" x14ac:dyDescent="0.35">
      <c r="A370" s="318"/>
      <c r="B370" s="318"/>
      <c r="C370" s="318"/>
      <c r="D370" s="318"/>
      <c r="E370" s="319"/>
      <c r="F370" s="318"/>
      <c r="G370" s="318"/>
      <c r="H370" s="318"/>
      <c r="I370" s="318"/>
      <c r="J370" s="318"/>
      <c r="K370" s="318"/>
      <c r="L370" s="318"/>
    </row>
    <row r="371" spans="1:12" s="321" customFormat="1" x14ac:dyDescent="0.35">
      <c r="A371" s="318"/>
      <c r="B371" s="318"/>
      <c r="C371" s="318"/>
      <c r="D371" s="318"/>
      <c r="E371" s="319"/>
      <c r="F371" s="318"/>
      <c r="G371" s="318"/>
      <c r="H371" s="318"/>
      <c r="I371" s="318"/>
      <c r="J371" s="318"/>
      <c r="K371" s="318"/>
      <c r="L371" s="318"/>
    </row>
    <row r="372" spans="1:12" s="321" customFormat="1" x14ac:dyDescent="0.35">
      <c r="A372" s="318"/>
      <c r="B372" s="318"/>
      <c r="C372" s="318"/>
      <c r="D372" s="318"/>
      <c r="E372" s="319"/>
      <c r="F372" s="318"/>
      <c r="G372" s="318"/>
      <c r="H372" s="318"/>
      <c r="I372" s="318"/>
      <c r="J372" s="318"/>
      <c r="K372" s="318"/>
      <c r="L372" s="318"/>
    </row>
    <row r="373" spans="1:12" s="321" customFormat="1" x14ac:dyDescent="0.35">
      <c r="A373" s="318"/>
      <c r="B373" s="318"/>
      <c r="C373" s="318"/>
      <c r="D373" s="318"/>
      <c r="E373" s="319"/>
      <c r="F373" s="318"/>
      <c r="G373" s="318"/>
      <c r="H373" s="318"/>
      <c r="I373" s="318"/>
      <c r="J373" s="318"/>
      <c r="K373" s="318"/>
      <c r="L373" s="318"/>
    </row>
    <row r="374" spans="1:12" s="321" customFormat="1" x14ac:dyDescent="0.35">
      <c r="A374" s="318"/>
      <c r="B374" s="318"/>
      <c r="C374" s="318"/>
      <c r="D374" s="318"/>
      <c r="E374" s="319"/>
      <c r="F374" s="318"/>
      <c r="G374" s="318"/>
      <c r="H374" s="318"/>
      <c r="I374" s="318"/>
      <c r="J374" s="318"/>
      <c r="K374" s="318"/>
      <c r="L374" s="318"/>
    </row>
    <row r="375" spans="1:12" s="321" customFormat="1" x14ac:dyDescent="0.35">
      <c r="A375" s="318"/>
      <c r="B375" s="318"/>
      <c r="C375" s="318"/>
      <c r="D375" s="318"/>
      <c r="E375" s="319"/>
      <c r="F375" s="318"/>
      <c r="G375" s="318"/>
      <c r="H375" s="318"/>
      <c r="I375" s="318"/>
      <c r="J375" s="318"/>
      <c r="K375" s="318"/>
      <c r="L375" s="318"/>
    </row>
    <row r="376" spans="1:12" s="321" customFormat="1" x14ac:dyDescent="0.35">
      <c r="A376" s="318"/>
      <c r="B376" s="318"/>
      <c r="C376" s="318"/>
      <c r="D376" s="318"/>
      <c r="E376" s="319"/>
      <c r="F376" s="318"/>
      <c r="G376" s="318"/>
      <c r="H376" s="318"/>
      <c r="I376" s="318"/>
      <c r="J376" s="318"/>
      <c r="K376" s="318"/>
      <c r="L376" s="318"/>
    </row>
    <row r="377" spans="1:12" s="321" customFormat="1" x14ac:dyDescent="0.35">
      <c r="A377" s="318"/>
      <c r="B377" s="318"/>
      <c r="C377" s="318"/>
      <c r="D377" s="318"/>
      <c r="E377" s="319"/>
      <c r="F377" s="318"/>
      <c r="G377" s="318"/>
      <c r="H377" s="318"/>
      <c r="I377" s="318"/>
      <c r="J377" s="318"/>
      <c r="K377" s="318"/>
      <c r="L377" s="318"/>
    </row>
    <row r="378" spans="1:12" s="321" customFormat="1" x14ac:dyDescent="0.35">
      <c r="A378" s="318"/>
      <c r="B378" s="318"/>
      <c r="C378" s="318"/>
      <c r="D378" s="318"/>
      <c r="E378" s="319"/>
      <c r="F378" s="318"/>
      <c r="G378" s="318"/>
      <c r="H378" s="318"/>
      <c r="I378" s="318"/>
      <c r="J378" s="318"/>
      <c r="K378" s="318"/>
      <c r="L378" s="318"/>
    </row>
    <row r="379" spans="1:12" s="321" customFormat="1" x14ac:dyDescent="0.35">
      <c r="A379" s="318"/>
      <c r="B379" s="318"/>
      <c r="C379" s="318"/>
      <c r="D379" s="318"/>
      <c r="E379" s="319"/>
      <c r="F379" s="318"/>
      <c r="G379" s="318"/>
      <c r="H379" s="318"/>
      <c r="I379" s="318"/>
      <c r="J379" s="318"/>
      <c r="K379" s="318"/>
      <c r="L379" s="318"/>
    </row>
    <row r="380" spans="1:12" s="321" customFormat="1" x14ac:dyDescent="0.35">
      <c r="A380" s="318"/>
      <c r="B380" s="318"/>
      <c r="C380" s="318"/>
      <c r="D380" s="318"/>
      <c r="E380" s="319"/>
      <c r="F380" s="318"/>
      <c r="G380" s="318"/>
      <c r="H380" s="318"/>
      <c r="I380" s="318"/>
      <c r="J380" s="318"/>
      <c r="K380" s="318"/>
      <c r="L380" s="318"/>
    </row>
    <row r="381" spans="1:12" s="321" customFormat="1" x14ac:dyDescent="0.35">
      <c r="A381" s="318"/>
      <c r="B381" s="318"/>
      <c r="C381" s="318"/>
      <c r="D381" s="318"/>
      <c r="E381" s="319"/>
      <c r="F381" s="318"/>
      <c r="G381" s="318"/>
      <c r="H381" s="318"/>
      <c r="I381" s="318"/>
      <c r="J381" s="318"/>
      <c r="K381" s="318"/>
      <c r="L381" s="318"/>
    </row>
    <row r="382" spans="1:12" s="321" customFormat="1" x14ac:dyDescent="0.35">
      <c r="A382" s="318"/>
      <c r="B382" s="318"/>
      <c r="C382" s="318"/>
      <c r="D382" s="318"/>
      <c r="E382" s="319"/>
      <c r="F382" s="318"/>
      <c r="G382" s="318"/>
      <c r="H382" s="318"/>
      <c r="I382" s="318"/>
      <c r="J382" s="318"/>
      <c r="K382" s="318"/>
      <c r="L382" s="318"/>
    </row>
    <row r="383" spans="1:12" s="321" customFormat="1" x14ac:dyDescent="0.35">
      <c r="A383" s="318"/>
      <c r="B383" s="318"/>
      <c r="C383" s="318"/>
      <c r="D383" s="318"/>
      <c r="E383" s="319"/>
      <c r="F383" s="318"/>
      <c r="G383" s="318"/>
      <c r="H383" s="318"/>
      <c r="I383" s="318"/>
      <c r="J383" s="318"/>
      <c r="K383" s="318"/>
      <c r="L383" s="318"/>
    </row>
    <row r="384" spans="1:12" s="321" customFormat="1" x14ac:dyDescent="0.35">
      <c r="A384" s="318"/>
      <c r="B384" s="318"/>
      <c r="C384" s="318"/>
      <c r="D384" s="318"/>
      <c r="E384" s="319"/>
      <c r="F384" s="318"/>
      <c r="G384" s="318"/>
      <c r="H384" s="318"/>
      <c r="I384" s="318"/>
      <c r="J384" s="318"/>
      <c r="K384" s="318"/>
      <c r="L384" s="318"/>
    </row>
    <row r="385" spans="1:12" s="321" customFormat="1" x14ac:dyDescent="0.35">
      <c r="A385" s="318"/>
      <c r="B385" s="318"/>
      <c r="C385" s="318"/>
      <c r="D385" s="318"/>
      <c r="E385" s="319"/>
      <c r="F385" s="318"/>
      <c r="G385" s="318"/>
      <c r="H385" s="318"/>
      <c r="I385" s="318"/>
      <c r="J385" s="318"/>
      <c r="K385" s="318"/>
      <c r="L385" s="318"/>
    </row>
    <row r="386" spans="1:12" s="321" customFormat="1" x14ac:dyDescent="0.35">
      <c r="A386" s="318"/>
      <c r="B386" s="318"/>
      <c r="C386" s="318"/>
      <c r="D386" s="318"/>
      <c r="E386" s="319"/>
      <c r="F386" s="318"/>
      <c r="G386" s="318"/>
      <c r="H386" s="318"/>
      <c r="I386" s="318"/>
      <c r="J386" s="318"/>
      <c r="K386" s="318"/>
      <c r="L386" s="318"/>
    </row>
    <row r="387" spans="1:12" s="321" customFormat="1" x14ac:dyDescent="0.35">
      <c r="A387" s="318"/>
      <c r="B387" s="318"/>
      <c r="C387" s="318"/>
      <c r="D387" s="318"/>
      <c r="E387" s="319"/>
      <c r="F387" s="318"/>
      <c r="G387" s="318"/>
      <c r="H387" s="318"/>
      <c r="I387" s="318"/>
      <c r="J387" s="318"/>
      <c r="K387" s="318"/>
      <c r="L387" s="318"/>
    </row>
    <row r="388" spans="1:12" s="321" customFormat="1" x14ac:dyDescent="0.35">
      <c r="A388" s="318"/>
      <c r="B388" s="318"/>
      <c r="C388" s="318"/>
      <c r="D388" s="318"/>
      <c r="E388" s="319"/>
      <c r="F388" s="318"/>
      <c r="G388" s="318"/>
      <c r="H388" s="318"/>
      <c r="I388" s="318"/>
      <c r="J388" s="318"/>
      <c r="K388" s="318"/>
      <c r="L388" s="318"/>
    </row>
    <row r="389" spans="1:12" s="321" customFormat="1" x14ac:dyDescent="0.35">
      <c r="A389" s="318"/>
      <c r="B389" s="318"/>
      <c r="C389" s="318"/>
      <c r="D389" s="318"/>
      <c r="E389" s="319"/>
      <c r="F389" s="318"/>
      <c r="G389" s="318"/>
      <c r="H389" s="318"/>
      <c r="I389" s="318"/>
      <c r="J389" s="318"/>
      <c r="K389" s="318"/>
      <c r="L389" s="318"/>
    </row>
    <row r="390" spans="1:12" s="321" customFormat="1" x14ac:dyDescent="0.35">
      <c r="A390" s="318"/>
      <c r="B390" s="318"/>
      <c r="C390" s="318"/>
      <c r="D390" s="318"/>
      <c r="E390" s="319"/>
      <c r="F390" s="318"/>
      <c r="G390" s="318"/>
      <c r="H390" s="318"/>
      <c r="I390" s="318"/>
      <c r="J390" s="318"/>
      <c r="K390" s="318"/>
      <c r="L390" s="318"/>
    </row>
    <row r="391" spans="1:12" s="321" customFormat="1" x14ac:dyDescent="0.35">
      <c r="A391" s="318"/>
      <c r="B391" s="318"/>
      <c r="C391" s="318"/>
      <c r="D391" s="318"/>
      <c r="E391" s="319"/>
      <c r="F391" s="318"/>
      <c r="G391" s="318"/>
      <c r="H391" s="318"/>
      <c r="I391" s="318"/>
      <c r="J391" s="318"/>
      <c r="K391" s="318"/>
      <c r="L391" s="318"/>
    </row>
    <row r="392" spans="1:12" s="321" customFormat="1" x14ac:dyDescent="0.35">
      <c r="A392" s="318"/>
      <c r="B392" s="318"/>
      <c r="C392" s="318"/>
      <c r="D392" s="318"/>
      <c r="E392" s="319"/>
      <c r="F392" s="318"/>
      <c r="G392" s="318"/>
      <c r="H392" s="318"/>
      <c r="I392" s="318"/>
      <c r="J392" s="318"/>
      <c r="K392" s="318"/>
      <c r="L392" s="318"/>
    </row>
    <row r="393" spans="1:12" s="321" customFormat="1" x14ac:dyDescent="0.35">
      <c r="A393" s="318"/>
      <c r="B393" s="318"/>
      <c r="C393" s="318"/>
      <c r="D393" s="318"/>
      <c r="E393" s="319"/>
      <c r="F393" s="318"/>
      <c r="G393" s="318"/>
      <c r="H393" s="318"/>
      <c r="I393" s="318"/>
      <c r="J393" s="318"/>
      <c r="K393" s="318"/>
      <c r="L393" s="318"/>
    </row>
    <row r="394" spans="1:12" s="321" customFormat="1" x14ac:dyDescent="0.35">
      <c r="A394" s="318"/>
      <c r="B394" s="318"/>
      <c r="C394" s="318"/>
      <c r="D394" s="318"/>
      <c r="E394" s="319"/>
      <c r="F394" s="318"/>
      <c r="G394" s="318"/>
      <c r="H394" s="318"/>
      <c r="I394" s="318"/>
      <c r="J394" s="318"/>
      <c r="K394" s="318"/>
      <c r="L394" s="318"/>
    </row>
    <row r="395" spans="1:12" s="321" customFormat="1" x14ac:dyDescent="0.35">
      <c r="A395" s="318"/>
      <c r="B395" s="318"/>
      <c r="C395" s="318"/>
      <c r="D395" s="318"/>
      <c r="E395" s="319"/>
      <c r="F395" s="318"/>
      <c r="G395" s="318"/>
      <c r="H395" s="318"/>
      <c r="I395" s="318"/>
      <c r="J395" s="318"/>
      <c r="K395" s="318"/>
      <c r="L395" s="318"/>
    </row>
    <row r="396" spans="1:12" s="321" customFormat="1" x14ac:dyDescent="0.35">
      <c r="A396" s="318"/>
      <c r="B396" s="318"/>
      <c r="C396" s="318"/>
      <c r="D396" s="318"/>
      <c r="E396" s="319"/>
      <c r="F396" s="318"/>
      <c r="G396" s="318"/>
      <c r="H396" s="318"/>
      <c r="I396" s="318"/>
      <c r="J396" s="318"/>
      <c r="K396" s="318"/>
      <c r="L396" s="318"/>
    </row>
    <row r="397" spans="1:12" s="321" customFormat="1" x14ac:dyDescent="0.35">
      <c r="A397" s="318"/>
      <c r="B397" s="318"/>
      <c r="C397" s="318"/>
      <c r="D397" s="318"/>
      <c r="E397" s="319"/>
      <c r="F397" s="318"/>
      <c r="G397" s="318"/>
      <c r="H397" s="318"/>
      <c r="I397" s="318"/>
      <c r="J397" s="318"/>
      <c r="K397" s="318"/>
      <c r="L397" s="318"/>
    </row>
    <row r="398" spans="1:12" s="321" customFormat="1" x14ac:dyDescent="0.35">
      <c r="A398" s="318"/>
      <c r="B398" s="318"/>
      <c r="C398" s="318"/>
      <c r="D398" s="318"/>
      <c r="E398" s="319"/>
      <c r="F398" s="318"/>
      <c r="G398" s="318"/>
      <c r="H398" s="318"/>
      <c r="I398" s="318"/>
      <c r="J398" s="318"/>
      <c r="K398" s="318"/>
      <c r="L398" s="318"/>
    </row>
    <row r="399" spans="1:12" s="321" customFormat="1" x14ac:dyDescent="0.35">
      <c r="A399" s="318"/>
      <c r="B399" s="318"/>
      <c r="C399" s="318"/>
      <c r="D399" s="318"/>
      <c r="E399" s="319"/>
      <c r="F399" s="318"/>
      <c r="G399" s="318"/>
      <c r="H399" s="318"/>
      <c r="I399" s="318"/>
      <c r="J399" s="318"/>
      <c r="K399" s="318"/>
      <c r="L399" s="318"/>
    </row>
    <row r="400" spans="1:12" s="321" customFormat="1" x14ac:dyDescent="0.35">
      <c r="A400" s="318"/>
      <c r="B400" s="318"/>
      <c r="C400" s="318"/>
      <c r="D400" s="318"/>
      <c r="E400" s="319"/>
      <c r="F400" s="318"/>
      <c r="G400" s="318"/>
      <c r="H400" s="318"/>
      <c r="I400" s="318"/>
      <c r="J400" s="318"/>
      <c r="K400" s="318"/>
      <c r="L400" s="318"/>
    </row>
    <row r="401" spans="1:12" s="321" customFormat="1" x14ac:dyDescent="0.35">
      <c r="A401" s="318"/>
      <c r="B401" s="318"/>
      <c r="C401" s="318"/>
      <c r="D401" s="318"/>
      <c r="E401" s="319"/>
      <c r="F401" s="318"/>
      <c r="G401" s="318"/>
      <c r="H401" s="318"/>
      <c r="I401" s="318"/>
      <c r="J401" s="318"/>
      <c r="K401" s="318"/>
      <c r="L401" s="318"/>
    </row>
    <row r="402" spans="1:12" s="321" customFormat="1" x14ac:dyDescent="0.35">
      <c r="A402" s="318"/>
      <c r="B402" s="318"/>
      <c r="C402" s="318"/>
      <c r="D402" s="318"/>
      <c r="E402" s="319"/>
      <c r="F402" s="318"/>
      <c r="G402" s="318"/>
      <c r="H402" s="318"/>
      <c r="I402" s="318"/>
      <c r="J402" s="318"/>
      <c r="K402" s="318"/>
      <c r="L402" s="318"/>
    </row>
    <row r="403" spans="1:12" s="321" customFormat="1" x14ac:dyDescent="0.35">
      <c r="A403" s="318"/>
      <c r="B403" s="318"/>
      <c r="C403" s="318"/>
      <c r="D403" s="318"/>
      <c r="E403" s="319"/>
      <c r="F403" s="318"/>
      <c r="G403" s="318"/>
      <c r="H403" s="318"/>
      <c r="I403" s="318"/>
      <c r="J403" s="318"/>
      <c r="K403" s="318"/>
      <c r="L403" s="318"/>
    </row>
    <row r="404" spans="1:12" s="321" customFormat="1" x14ac:dyDescent="0.35">
      <c r="A404" s="318"/>
      <c r="B404" s="318"/>
      <c r="C404" s="318"/>
      <c r="D404" s="318"/>
      <c r="E404" s="319"/>
      <c r="F404" s="318"/>
      <c r="G404" s="318"/>
      <c r="H404" s="318"/>
      <c r="I404" s="318"/>
      <c r="J404" s="318"/>
      <c r="K404" s="318"/>
      <c r="L404" s="318"/>
    </row>
    <row r="405" spans="1:12" s="321" customFormat="1" x14ac:dyDescent="0.35">
      <c r="A405" s="318"/>
      <c r="B405" s="318"/>
      <c r="C405" s="318"/>
      <c r="D405" s="318"/>
      <c r="E405" s="319"/>
      <c r="F405" s="318"/>
      <c r="G405" s="318"/>
      <c r="H405" s="318"/>
      <c r="I405" s="318"/>
      <c r="J405" s="318"/>
      <c r="K405" s="318"/>
      <c r="L405" s="318"/>
    </row>
    <row r="406" spans="1:12" s="321" customFormat="1" x14ac:dyDescent="0.35">
      <c r="A406" s="318"/>
      <c r="B406" s="318"/>
      <c r="C406" s="318"/>
      <c r="D406" s="318"/>
      <c r="E406" s="319"/>
      <c r="F406" s="318"/>
      <c r="G406" s="318"/>
      <c r="H406" s="318"/>
      <c r="I406" s="318"/>
      <c r="J406" s="318"/>
      <c r="K406" s="318"/>
      <c r="L406" s="318"/>
    </row>
    <row r="407" spans="1:12" s="321" customFormat="1" x14ac:dyDescent="0.35">
      <c r="A407" s="318"/>
      <c r="B407" s="318"/>
      <c r="C407" s="318"/>
      <c r="D407" s="318"/>
      <c r="E407" s="319"/>
      <c r="F407" s="318"/>
      <c r="G407" s="318"/>
      <c r="H407" s="318"/>
      <c r="I407" s="318"/>
      <c r="J407" s="318"/>
      <c r="K407" s="318"/>
      <c r="L407" s="318"/>
    </row>
    <row r="408" spans="1:12" s="321" customFormat="1" x14ac:dyDescent="0.35">
      <c r="A408" s="318"/>
      <c r="B408" s="318"/>
      <c r="C408" s="318"/>
      <c r="D408" s="318"/>
      <c r="E408" s="319"/>
      <c r="F408" s="318"/>
      <c r="G408" s="318"/>
      <c r="H408" s="318"/>
      <c r="I408" s="318"/>
      <c r="J408" s="318"/>
      <c r="K408" s="318"/>
      <c r="L408" s="318"/>
    </row>
    <row r="409" spans="1:12" s="321" customFormat="1" x14ac:dyDescent="0.35">
      <c r="A409" s="318"/>
      <c r="B409" s="318"/>
      <c r="C409" s="318"/>
      <c r="D409" s="318"/>
      <c r="E409" s="319"/>
      <c r="F409" s="318"/>
      <c r="G409" s="318"/>
      <c r="H409" s="318"/>
      <c r="I409" s="318"/>
      <c r="J409" s="318"/>
      <c r="K409" s="318"/>
      <c r="L409" s="318"/>
    </row>
    <row r="410" spans="1:12" s="321" customFormat="1" x14ac:dyDescent="0.35">
      <c r="A410" s="318"/>
      <c r="B410" s="318"/>
      <c r="C410" s="318"/>
      <c r="D410" s="318"/>
      <c r="E410" s="319"/>
      <c r="F410" s="318"/>
      <c r="G410" s="318"/>
      <c r="H410" s="318"/>
      <c r="I410" s="318"/>
      <c r="J410" s="318"/>
      <c r="K410" s="318"/>
      <c r="L410" s="318"/>
    </row>
    <row r="411" spans="1:12" s="321" customFormat="1" x14ac:dyDescent="0.35">
      <c r="A411" s="318"/>
      <c r="B411" s="318"/>
      <c r="C411" s="318"/>
      <c r="D411" s="318"/>
      <c r="E411" s="319"/>
      <c r="F411" s="318"/>
      <c r="G411" s="318"/>
      <c r="H411" s="318"/>
      <c r="I411" s="318"/>
      <c r="J411" s="318"/>
      <c r="K411" s="318"/>
      <c r="L411" s="318"/>
    </row>
    <row r="412" spans="1:12" s="321" customFormat="1" x14ac:dyDescent="0.35">
      <c r="A412" s="318"/>
      <c r="B412" s="318"/>
      <c r="C412" s="318"/>
      <c r="D412" s="318"/>
      <c r="E412" s="319"/>
      <c r="F412" s="318"/>
      <c r="G412" s="318"/>
      <c r="H412" s="318"/>
      <c r="I412" s="318"/>
      <c r="J412" s="318"/>
      <c r="K412" s="318"/>
      <c r="L412" s="318"/>
    </row>
    <row r="413" spans="1:12" s="321" customFormat="1" x14ac:dyDescent="0.35">
      <c r="A413" s="318"/>
      <c r="B413" s="318"/>
      <c r="C413" s="318"/>
      <c r="D413" s="318"/>
      <c r="E413" s="319"/>
      <c r="F413" s="318"/>
      <c r="G413" s="318"/>
      <c r="H413" s="318"/>
      <c r="I413" s="318"/>
      <c r="J413" s="318"/>
      <c r="K413" s="318"/>
      <c r="L413" s="318"/>
    </row>
    <row r="414" spans="1:12" s="321" customFormat="1" x14ac:dyDescent="0.35">
      <c r="A414" s="318"/>
      <c r="B414" s="318"/>
      <c r="C414" s="318"/>
      <c r="D414" s="318"/>
      <c r="E414" s="319"/>
      <c r="F414" s="318"/>
      <c r="G414" s="318"/>
      <c r="H414" s="318"/>
      <c r="I414" s="318"/>
      <c r="J414" s="318"/>
      <c r="K414" s="318"/>
      <c r="L414" s="318"/>
    </row>
    <row r="415" spans="1:12" s="321" customFormat="1" x14ac:dyDescent="0.35">
      <c r="A415" s="318"/>
      <c r="B415" s="318"/>
      <c r="C415" s="318"/>
      <c r="D415" s="318"/>
      <c r="E415" s="319"/>
      <c r="F415" s="318"/>
      <c r="G415" s="318"/>
      <c r="H415" s="318"/>
      <c r="I415" s="318"/>
      <c r="J415" s="318"/>
      <c r="K415" s="318"/>
      <c r="L415" s="318"/>
    </row>
    <row r="416" spans="1:12" s="321" customFormat="1" x14ac:dyDescent="0.35">
      <c r="A416" s="318"/>
      <c r="B416" s="318"/>
      <c r="C416" s="318"/>
      <c r="D416" s="318"/>
      <c r="E416" s="319"/>
      <c r="F416" s="318"/>
      <c r="G416" s="318"/>
      <c r="H416" s="318"/>
      <c r="I416" s="318"/>
      <c r="J416" s="318"/>
      <c r="K416" s="318"/>
      <c r="L416" s="318"/>
    </row>
    <row r="417" spans="1:12" s="321" customFormat="1" x14ac:dyDescent="0.35">
      <c r="A417" s="318"/>
      <c r="B417" s="318"/>
      <c r="C417" s="318"/>
      <c r="D417" s="318"/>
      <c r="E417" s="319"/>
      <c r="F417" s="318"/>
      <c r="G417" s="318"/>
      <c r="H417" s="318"/>
      <c r="I417" s="318"/>
      <c r="J417" s="318"/>
      <c r="K417" s="318"/>
      <c r="L417" s="318"/>
    </row>
    <row r="418" spans="1:12" s="321" customFormat="1" x14ac:dyDescent="0.35">
      <c r="A418" s="318"/>
      <c r="B418" s="318"/>
      <c r="C418" s="318"/>
      <c r="D418" s="318"/>
      <c r="E418" s="319"/>
      <c r="F418" s="318"/>
      <c r="G418" s="318"/>
      <c r="H418" s="318"/>
      <c r="I418" s="318"/>
      <c r="J418" s="318"/>
      <c r="K418" s="318"/>
      <c r="L418" s="318"/>
    </row>
    <row r="419" spans="1:12" s="321" customFormat="1" x14ac:dyDescent="0.35">
      <c r="A419" s="318"/>
      <c r="B419" s="318"/>
      <c r="C419" s="318"/>
      <c r="D419" s="318"/>
      <c r="E419" s="319"/>
      <c r="F419" s="318"/>
      <c r="G419" s="318"/>
      <c r="H419" s="318"/>
      <c r="I419" s="318"/>
      <c r="J419" s="318"/>
      <c r="K419" s="318"/>
      <c r="L419" s="318"/>
    </row>
    <row r="420" spans="1:12" s="321" customFormat="1" x14ac:dyDescent="0.35">
      <c r="A420" s="318"/>
      <c r="B420" s="318"/>
      <c r="C420" s="318"/>
      <c r="D420" s="318"/>
      <c r="E420" s="319"/>
      <c r="F420" s="318"/>
      <c r="G420" s="318"/>
      <c r="H420" s="318"/>
      <c r="I420" s="318"/>
      <c r="J420" s="318"/>
      <c r="K420" s="318"/>
      <c r="L420" s="318"/>
    </row>
    <row r="421" spans="1:12" s="321" customFormat="1" x14ac:dyDescent="0.35">
      <c r="A421" s="318"/>
      <c r="B421" s="318"/>
      <c r="C421" s="318"/>
      <c r="D421" s="318"/>
      <c r="E421" s="319"/>
      <c r="F421" s="318"/>
      <c r="G421" s="318"/>
      <c r="H421" s="318"/>
      <c r="I421" s="318"/>
      <c r="J421" s="318"/>
      <c r="K421" s="318"/>
      <c r="L421" s="318"/>
    </row>
    <row r="422" spans="1:12" s="321" customFormat="1" x14ac:dyDescent="0.35">
      <c r="A422" s="318"/>
      <c r="B422" s="318"/>
      <c r="C422" s="318"/>
      <c r="D422" s="318"/>
      <c r="E422" s="319"/>
      <c r="F422" s="318"/>
      <c r="G422" s="318"/>
      <c r="H422" s="318"/>
      <c r="I422" s="318"/>
      <c r="J422" s="318"/>
      <c r="K422" s="318"/>
      <c r="L422" s="318"/>
    </row>
    <row r="423" spans="1:12" s="321" customFormat="1" x14ac:dyDescent="0.35">
      <c r="A423" s="318"/>
      <c r="B423" s="318"/>
      <c r="C423" s="318"/>
      <c r="D423" s="318"/>
      <c r="E423" s="319"/>
      <c r="F423" s="318"/>
      <c r="G423" s="318"/>
      <c r="H423" s="318"/>
      <c r="I423" s="318"/>
      <c r="J423" s="318"/>
      <c r="K423" s="318"/>
      <c r="L423" s="318"/>
    </row>
    <row r="424" spans="1:12" s="321" customFormat="1" x14ac:dyDescent="0.35">
      <c r="A424" s="318"/>
      <c r="B424" s="318"/>
      <c r="C424" s="318"/>
      <c r="D424" s="318"/>
      <c r="E424" s="319"/>
      <c r="F424" s="318"/>
      <c r="G424" s="318"/>
      <c r="H424" s="318"/>
      <c r="I424" s="318"/>
      <c r="J424" s="318"/>
      <c r="K424" s="318"/>
      <c r="L424" s="318"/>
    </row>
    <row r="425" spans="1:12" s="321" customFormat="1" x14ac:dyDescent="0.35">
      <c r="A425" s="318"/>
      <c r="B425" s="318"/>
      <c r="C425" s="318"/>
      <c r="D425" s="318"/>
      <c r="E425" s="319"/>
      <c r="F425" s="318"/>
      <c r="G425" s="318"/>
      <c r="H425" s="318"/>
      <c r="I425" s="318"/>
      <c r="J425" s="318"/>
      <c r="K425" s="318"/>
      <c r="L425" s="318"/>
    </row>
    <row r="426" spans="1:12" s="321" customFormat="1" x14ac:dyDescent="0.35">
      <c r="A426" s="318"/>
      <c r="B426" s="318"/>
      <c r="C426" s="318"/>
      <c r="D426" s="318"/>
      <c r="E426" s="319"/>
      <c r="F426" s="318"/>
      <c r="G426" s="318"/>
      <c r="H426" s="318"/>
      <c r="I426" s="318"/>
      <c r="J426" s="318"/>
      <c r="K426" s="318"/>
      <c r="L426" s="318"/>
    </row>
    <row r="427" spans="1:12" s="321" customFormat="1" x14ac:dyDescent="0.35">
      <c r="A427" s="318"/>
      <c r="B427" s="318"/>
      <c r="C427" s="318"/>
      <c r="D427" s="318"/>
      <c r="E427" s="319"/>
      <c r="F427" s="318"/>
      <c r="G427" s="318"/>
      <c r="H427" s="318"/>
      <c r="I427" s="318"/>
      <c r="J427" s="318"/>
      <c r="K427" s="318"/>
      <c r="L427" s="318"/>
    </row>
    <row r="428" spans="1:12" s="321" customFormat="1" x14ac:dyDescent="0.35">
      <c r="A428" s="318"/>
      <c r="B428" s="318"/>
      <c r="C428" s="318"/>
      <c r="D428" s="318"/>
      <c r="E428" s="319"/>
      <c r="F428" s="318"/>
      <c r="G428" s="318"/>
      <c r="H428" s="318"/>
      <c r="I428" s="318"/>
      <c r="J428" s="318"/>
      <c r="K428" s="318"/>
      <c r="L428" s="318"/>
    </row>
    <row r="429" spans="1:12" s="321" customFormat="1" x14ac:dyDescent="0.35">
      <c r="A429" s="318"/>
      <c r="B429" s="318"/>
      <c r="C429" s="318"/>
      <c r="D429" s="318"/>
      <c r="E429" s="319"/>
      <c r="F429" s="318"/>
      <c r="G429" s="318"/>
      <c r="H429" s="318"/>
      <c r="I429" s="318"/>
      <c r="J429" s="318"/>
      <c r="K429" s="318"/>
      <c r="L429" s="318"/>
    </row>
    <row r="430" spans="1:12" s="321" customFormat="1" x14ac:dyDescent="0.35">
      <c r="A430" s="318"/>
      <c r="B430" s="318"/>
      <c r="C430" s="318"/>
      <c r="D430" s="318"/>
      <c r="E430" s="319"/>
      <c r="F430" s="318"/>
      <c r="G430" s="318"/>
      <c r="H430" s="318"/>
      <c r="I430" s="318"/>
      <c r="J430" s="318"/>
      <c r="K430" s="318"/>
      <c r="L430" s="318"/>
    </row>
    <row r="431" spans="1:12" s="321" customFormat="1" x14ac:dyDescent="0.35">
      <c r="A431" s="318"/>
      <c r="B431" s="318"/>
      <c r="C431" s="318"/>
      <c r="D431" s="318"/>
      <c r="E431" s="319"/>
      <c r="F431" s="318"/>
      <c r="G431" s="318"/>
      <c r="H431" s="318"/>
      <c r="I431" s="318"/>
      <c r="J431" s="318"/>
      <c r="K431" s="318"/>
      <c r="L431" s="318"/>
    </row>
    <row r="432" spans="1:12" s="321" customFormat="1" x14ac:dyDescent="0.35">
      <c r="A432" s="318"/>
      <c r="B432" s="318"/>
      <c r="C432" s="318"/>
      <c r="D432" s="318"/>
      <c r="E432" s="319"/>
      <c r="F432" s="318"/>
      <c r="G432" s="318"/>
      <c r="H432" s="318"/>
      <c r="I432" s="318"/>
      <c r="J432" s="318"/>
      <c r="K432" s="318"/>
      <c r="L432" s="318"/>
    </row>
    <row r="433" spans="1:12" s="321" customFormat="1" x14ac:dyDescent="0.35">
      <c r="A433" s="318"/>
      <c r="B433" s="318"/>
      <c r="C433" s="318"/>
      <c r="D433" s="318"/>
      <c r="E433" s="319"/>
      <c r="F433" s="318"/>
      <c r="G433" s="318"/>
      <c r="H433" s="318"/>
      <c r="I433" s="318"/>
      <c r="J433" s="318"/>
      <c r="K433" s="318"/>
      <c r="L433" s="318"/>
    </row>
    <row r="434" spans="1:12" s="321" customFormat="1" x14ac:dyDescent="0.35">
      <c r="A434" s="318"/>
      <c r="B434" s="318"/>
      <c r="C434" s="318"/>
      <c r="D434" s="318"/>
      <c r="E434" s="319"/>
      <c r="F434" s="318"/>
      <c r="G434" s="318"/>
      <c r="H434" s="318"/>
      <c r="I434" s="318"/>
      <c r="J434" s="318"/>
      <c r="K434" s="318"/>
      <c r="L434" s="318"/>
    </row>
    <row r="435" spans="1:12" s="321" customFormat="1" x14ac:dyDescent="0.35">
      <c r="A435" s="318"/>
      <c r="B435" s="318"/>
      <c r="C435" s="318"/>
      <c r="D435" s="318"/>
      <c r="E435" s="319"/>
      <c r="F435" s="318"/>
      <c r="G435" s="318"/>
      <c r="H435" s="318"/>
      <c r="I435" s="318"/>
      <c r="J435" s="318"/>
      <c r="K435" s="318"/>
      <c r="L435" s="318"/>
    </row>
    <row r="436" spans="1:12" s="321" customFormat="1" x14ac:dyDescent="0.35">
      <c r="A436" s="318"/>
      <c r="B436" s="318"/>
      <c r="C436" s="318"/>
      <c r="D436" s="318"/>
      <c r="E436" s="319"/>
      <c r="F436" s="318"/>
      <c r="G436" s="318"/>
      <c r="H436" s="318"/>
      <c r="I436" s="318"/>
      <c r="J436" s="318"/>
      <c r="K436" s="318"/>
      <c r="L436" s="318"/>
    </row>
    <row r="437" spans="1:12" s="321" customFormat="1" x14ac:dyDescent="0.35">
      <c r="A437" s="318"/>
      <c r="B437" s="318"/>
      <c r="C437" s="318"/>
      <c r="D437" s="318"/>
      <c r="E437" s="319"/>
      <c r="F437" s="318"/>
      <c r="G437" s="318"/>
      <c r="H437" s="318"/>
      <c r="I437" s="318"/>
      <c r="J437" s="318"/>
      <c r="K437" s="318"/>
      <c r="L437" s="318"/>
    </row>
    <row r="438" spans="1:12" s="321" customFormat="1" x14ac:dyDescent="0.35">
      <c r="A438" s="318"/>
      <c r="B438" s="318"/>
      <c r="C438" s="318"/>
      <c r="D438" s="318"/>
      <c r="E438" s="319"/>
      <c r="F438" s="318"/>
      <c r="G438" s="318"/>
      <c r="H438" s="318"/>
      <c r="I438" s="318"/>
      <c r="J438" s="318"/>
      <c r="K438" s="318"/>
      <c r="L438" s="318"/>
    </row>
    <row r="439" spans="1:12" s="321" customFormat="1" x14ac:dyDescent="0.35">
      <c r="A439" s="318"/>
      <c r="B439" s="318"/>
      <c r="C439" s="318"/>
      <c r="D439" s="318"/>
      <c r="E439" s="319"/>
      <c r="F439" s="318"/>
      <c r="G439" s="318"/>
      <c r="H439" s="318"/>
      <c r="I439" s="318"/>
      <c r="J439" s="318"/>
      <c r="K439" s="318"/>
      <c r="L439" s="318"/>
    </row>
    <row r="440" spans="1:12" s="321" customFormat="1" x14ac:dyDescent="0.35">
      <c r="A440" s="318"/>
      <c r="B440" s="318"/>
      <c r="C440" s="318"/>
      <c r="D440" s="318"/>
      <c r="E440" s="319"/>
      <c r="F440" s="318"/>
      <c r="G440" s="318"/>
      <c r="H440" s="318"/>
      <c r="I440" s="318"/>
      <c r="J440" s="318"/>
      <c r="K440" s="318"/>
      <c r="L440" s="318"/>
    </row>
    <row r="441" spans="1:12" s="321" customFormat="1" x14ac:dyDescent="0.35">
      <c r="A441" s="318"/>
      <c r="B441" s="318"/>
      <c r="C441" s="318"/>
      <c r="D441" s="318"/>
      <c r="E441" s="319"/>
      <c r="F441" s="318"/>
      <c r="G441" s="318"/>
      <c r="H441" s="318"/>
      <c r="I441" s="318"/>
      <c r="J441" s="318"/>
      <c r="K441" s="318"/>
      <c r="L441" s="318"/>
    </row>
    <row r="442" spans="1:12" s="321" customFormat="1" x14ac:dyDescent="0.35">
      <c r="A442" s="318"/>
      <c r="B442" s="318"/>
      <c r="C442" s="318"/>
      <c r="D442" s="318"/>
      <c r="E442" s="319"/>
      <c r="F442" s="318"/>
      <c r="G442" s="318"/>
      <c r="H442" s="318"/>
      <c r="I442" s="318"/>
      <c r="J442" s="318"/>
      <c r="K442" s="318"/>
      <c r="L442" s="318"/>
    </row>
    <row r="443" spans="1:12" s="321" customFormat="1" x14ac:dyDescent="0.35">
      <c r="A443" s="318"/>
      <c r="B443" s="318"/>
      <c r="C443" s="318"/>
      <c r="D443" s="318"/>
      <c r="E443" s="319"/>
      <c r="F443" s="318"/>
      <c r="G443" s="318"/>
      <c r="H443" s="318"/>
      <c r="I443" s="318"/>
      <c r="J443" s="318"/>
      <c r="K443" s="318"/>
      <c r="L443" s="318"/>
    </row>
    <row r="444" spans="1:12" s="321" customFormat="1" x14ac:dyDescent="0.35">
      <c r="A444" s="318"/>
      <c r="B444" s="318"/>
      <c r="C444" s="318"/>
      <c r="D444" s="318"/>
      <c r="E444" s="319"/>
      <c r="F444" s="318"/>
      <c r="G444" s="318"/>
      <c r="H444" s="318"/>
      <c r="I444" s="318"/>
      <c r="J444" s="318"/>
      <c r="K444" s="318"/>
      <c r="L444" s="318"/>
    </row>
    <row r="445" spans="1:12" s="321" customFormat="1" x14ac:dyDescent="0.35">
      <c r="A445" s="318"/>
      <c r="B445" s="318"/>
      <c r="C445" s="318"/>
      <c r="D445" s="318"/>
      <c r="E445" s="319"/>
      <c r="F445" s="318"/>
      <c r="G445" s="318"/>
      <c r="H445" s="318"/>
      <c r="I445" s="318"/>
      <c r="J445" s="318"/>
      <c r="K445" s="318"/>
      <c r="L445" s="318"/>
    </row>
    <row r="446" spans="1:12" s="321" customFormat="1" x14ac:dyDescent="0.35">
      <c r="A446" s="318"/>
      <c r="B446" s="318"/>
      <c r="C446" s="318"/>
      <c r="D446" s="318"/>
      <c r="E446" s="319"/>
      <c r="F446" s="318"/>
      <c r="G446" s="318"/>
      <c r="H446" s="318"/>
      <c r="I446" s="318"/>
      <c r="J446" s="318"/>
      <c r="K446" s="318"/>
      <c r="L446" s="318"/>
    </row>
    <row r="447" spans="1:12" s="321" customFormat="1" x14ac:dyDescent="0.35">
      <c r="A447" s="318"/>
      <c r="B447" s="318"/>
      <c r="C447" s="318"/>
      <c r="D447" s="318"/>
      <c r="E447" s="319"/>
      <c r="F447" s="318"/>
      <c r="G447" s="318"/>
      <c r="H447" s="318"/>
      <c r="I447" s="318"/>
      <c r="J447" s="318"/>
      <c r="K447" s="318"/>
      <c r="L447" s="318"/>
    </row>
    <row r="448" spans="1:12" s="321" customFormat="1" x14ac:dyDescent="0.35">
      <c r="A448" s="318"/>
      <c r="B448" s="318"/>
      <c r="C448" s="318"/>
      <c r="D448" s="318"/>
      <c r="E448" s="319"/>
      <c r="F448" s="318"/>
      <c r="G448" s="318"/>
      <c r="H448" s="318"/>
      <c r="I448" s="318"/>
      <c r="J448" s="318"/>
      <c r="K448" s="318"/>
      <c r="L448" s="318"/>
    </row>
    <row r="449" spans="1:12" s="321" customFormat="1" x14ac:dyDescent="0.35">
      <c r="A449" s="318"/>
      <c r="B449" s="318"/>
      <c r="C449" s="318"/>
      <c r="D449" s="318"/>
      <c r="E449" s="319"/>
      <c r="F449" s="318"/>
      <c r="G449" s="318"/>
      <c r="H449" s="318"/>
      <c r="I449" s="318"/>
      <c r="J449" s="318"/>
      <c r="K449" s="318"/>
      <c r="L449" s="318"/>
    </row>
    <row r="450" spans="1:12" s="321" customFormat="1" x14ac:dyDescent="0.35">
      <c r="A450" s="318"/>
      <c r="B450" s="318"/>
      <c r="C450" s="318"/>
      <c r="D450" s="318"/>
      <c r="E450" s="319"/>
      <c r="F450" s="318"/>
      <c r="G450" s="318"/>
      <c r="H450" s="318"/>
      <c r="I450" s="318"/>
      <c r="J450" s="318"/>
      <c r="K450" s="318"/>
      <c r="L450" s="318"/>
    </row>
    <row r="451" spans="1:12" s="321" customFormat="1" x14ac:dyDescent="0.35">
      <c r="A451" s="318"/>
      <c r="B451" s="318"/>
      <c r="C451" s="318"/>
      <c r="D451" s="318"/>
      <c r="E451" s="319"/>
      <c r="F451" s="318"/>
      <c r="G451" s="318"/>
      <c r="H451" s="318"/>
      <c r="I451" s="318"/>
      <c r="J451" s="318"/>
      <c r="K451" s="318"/>
      <c r="L451" s="318"/>
    </row>
    <row r="452" spans="1:12" s="321" customFormat="1" x14ac:dyDescent="0.35">
      <c r="A452" s="318"/>
      <c r="B452" s="318"/>
      <c r="C452" s="318"/>
      <c r="D452" s="318"/>
      <c r="E452" s="319"/>
      <c r="F452" s="318"/>
      <c r="G452" s="318"/>
      <c r="H452" s="318"/>
      <c r="I452" s="318"/>
      <c r="J452" s="318"/>
      <c r="K452" s="318"/>
      <c r="L452" s="318"/>
    </row>
    <row r="453" spans="1:12" s="321" customFormat="1" x14ac:dyDescent="0.35">
      <c r="A453" s="318"/>
      <c r="B453" s="318"/>
      <c r="C453" s="318"/>
      <c r="D453" s="318"/>
      <c r="E453" s="319"/>
      <c r="F453" s="318"/>
      <c r="G453" s="318"/>
      <c r="H453" s="318"/>
      <c r="I453" s="318"/>
      <c r="J453" s="318"/>
      <c r="K453" s="318"/>
      <c r="L453" s="318"/>
    </row>
    <row r="454" spans="1:12" s="321" customFormat="1" x14ac:dyDescent="0.35">
      <c r="A454" s="318"/>
      <c r="B454" s="318"/>
      <c r="C454" s="318"/>
      <c r="D454" s="318"/>
      <c r="E454" s="319"/>
      <c r="F454" s="318"/>
      <c r="G454" s="318"/>
      <c r="H454" s="318"/>
      <c r="I454" s="318"/>
      <c r="J454" s="318"/>
      <c r="K454" s="318"/>
      <c r="L454" s="318"/>
    </row>
    <row r="455" spans="1:12" s="321" customFormat="1" x14ac:dyDescent="0.35">
      <c r="A455" s="318"/>
      <c r="B455" s="318"/>
      <c r="C455" s="318"/>
      <c r="D455" s="318"/>
      <c r="E455" s="319"/>
      <c r="F455" s="318"/>
      <c r="G455" s="318"/>
      <c r="H455" s="318"/>
      <c r="I455" s="318"/>
      <c r="J455" s="318"/>
      <c r="K455" s="318"/>
      <c r="L455" s="318"/>
    </row>
    <row r="456" spans="1:12" s="321" customFormat="1" x14ac:dyDescent="0.35">
      <c r="A456" s="318"/>
      <c r="B456" s="318"/>
      <c r="C456" s="318"/>
      <c r="D456" s="318"/>
      <c r="E456" s="319"/>
      <c r="F456" s="318"/>
      <c r="G456" s="318"/>
      <c r="H456" s="318"/>
      <c r="I456" s="318"/>
      <c r="J456" s="318"/>
      <c r="K456" s="318"/>
      <c r="L456" s="318"/>
    </row>
    <row r="457" spans="1:12" s="321" customFormat="1" x14ac:dyDescent="0.35">
      <c r="A457" s="318"/>
      <c r="B457" s="318"/>
      <c r="C457" s="318"/>
      <c r="D457" s="318"/>
      <c r="E457" s="319"/>
      <c r="F457" s="318"/>
      <c r="G457" s="318"/>
      <c r="H457" s="318"/>
      <c r="I457" s="318"/>
      <c r="J457" s="318"/>
      <c r="K457" s="318"/>
      <c r="L457" s="318"/>
    </row>
    <row r="458" spans="1:12" s="321" customFormat="1" x14ac:dyDescent="0.35">
      <c r="A458" s="318"/>
      <c r="B458" s="318"/>
      <c r="C458" s="318"/>
      <c r="D458" s="318"/>
      <c r="E458" s="319"/>
      <c r="F458" s="318"/>
      <c r="G458" s="318"/>
      <c r="H458" s="318"/>
      <c r="I458" s="318"/>
      <c r="J458" s="318"/>
      <c r="K458" s="318"/>
      <c r="L458" s="318"/>
    </row>
    <row r="459" spans="1:12" s="321" customFormat="1" x14ac:dyDescent="0.35">
      <c r="A459" s="318"/>
      <c r="B459" s="318"/>
      <c r="C459" s="318"/>
      <c r="D459" s="318"/>
      <c r="E459" s="319"/>
      <c r="F459" s="318"/>
      <c r="G459" s="318"/>
      <c r="H459" s="318"/>
      <c r="I459" s="318"/>
      <c r="J459" s="318"/>
      <c r="K459" s="318"/>
      <c r="L459" s="318"/>
    </row>
    <row r="460" spans="1:12" s="321" customFormat="1" x14ac:dyDescent="0.35">
      <c r="A460" s="318"/>
      <c r="B460" s="318"/>
      <c r="C460" s="318"/>
      <c r="D460" s="318"/>
      <c r="E460" s="319"/>
      <c r="F460" s="318"/>
      <c r="G460" s="318"/>
      <c r="H460" s="318"/>
      <c r="I460" s="318"/>
      <c r="J460" s="318"/>
      <c r="K460" s="318"/>
      <c r="L460" s="318"/>
    </row>
    <row r="461" spans="1:12" s="321" customFormat="1" x14ac:dyDescent="0.35">
      <c r="A461" s="318"/>
      <c r="B461" s="318"/>
      <c r="C461" s="318"/>
      <c r="D461" s="318"/>
      <c r="E461" s="319"/>
      <c r="F461" s="318"/>
      <c r="G461" s="318"/>
      <c r="H461" s="318"/>
      <c r="I461" s="318"/>
      <c r="J461" s="318"/>
      <c r="K461" s="318"/>
      <c r="L461" s="318"/>
    </row>
    <row r="462" spans="1:12" s="321" customFormat="1" x14ac:dyDescent="0.35">
      <c r="A462" s="318"/>
      <c r="B462" s="318"/>
      <c r="C462" s="318"/>
      <c r="D462" s="318"/>
      <c r="E462" s="319"/>
      <c r="F462" s="318"/>
      <c r="G462" s="318"/>
      <c r="H462" s="318"/>
      <c r="I462" s="318"/>
      <c r="J462" s="318"/>
      <c r="K462" s="318"/>
      <c r="L462" s="318"/>
    </row>
    <row r="463" spans="1:12" s="321" customFormat="1" x14ac:dyDescent="0.35">
      <c r="A463" s="318"/>
      <c r="B463" s="318"/>
      <c r="C463" s="318"/>
      <c r="D463" s="318"/>
      <c r="E463" s="319"/>
      <c r="F463" s="318"/>
      <c r="G463" s="318"/>
      <c r="H463" s="318"/>
      <c r="I463" s="318"/>
      <c r="J463" s="318"/>
      <c r="K463" s="318"/>
      <c r="L463" s="318"/>
    </row>
    <row r="464" spans="1:12" s="321" customFormat="1" x14ac:dyDescent="0.35">
      <c r="A464" s="318"/>
      <c r="B464" s="318"/>
      <c r="C464" s="318"/>
      <c r="D464" s="318"/>
      <c r="E464" s="319"/>
      <c r="F464" s="318"/>
      <c r="G464" s="318"/>
      <c r="H464" s="318"/>
      <c r="I464" s="318"/>
      <c r="J464" s="318"/>
      <c r="K464" s="318"/>
      <c r="L464" s="318"/>
    </row>
    <row r="465" spans="1:12" s="321" customFormat="1" x14ac:dyDescent="0.35">
      <c r="A465" s="318"/>
      <c r="B465" s="318"/>
      <c r="C465" s="318"/>
      <c r="D465" s="318"/>
      <c r="E465" s="319"/>
      <c r="F465" s="318"/>
      <c r="G465" s="318"/>
      <c r="H465" s="318"/>
      <c r="I465" s="318"/>
      <c r="J465" s="318"/>
      <c r="K465" s="318"/>
      <c r="L465" s="318"/>
    </row>
    <row r="466" spans="1:12" s="321" customFormat="1" x14ac:dyDescent="0.35">
      <c r="A466" s="318"/>
      <c r="B466" s="318"/>
      <c r="C466" s="318"/>
      <c r="D466" s="318"/>
      <c r="E466" s="319"/>
      <c r="F466" s="318"/>
      <c r="G466" s="318"/>
      <c r="H466" s="318"/>
      <c r="I466" s="318"/>
      <c r="J466" s="318"/>
      <c r="K466" s="318"/>
      <c r="L466" s="318"/>
    </row>
    <row r="467" spans="1:12" s="321" customFormat="1" x14ac:dyDescent="0.35">
      <c r="A467" s="318"/>
      <c r="B467" s="318"/>
      <c r="C467" s="318"/>
      <c r="D467" s="318"/>
      <c r="E467" s="319"/>
      <c r="F467" s="318"/>
      <c r="G467" s="318"/>
      <c r="H467" s="318"/>
      <c r="I467" s="318"/>
      <c r="J467" s="318"/>
      <c r="K467" s="318"/>
      <c r="L467" s="318"/>
    </row>
    <row r="468" spans="1:12" s="321" customFormat="1" x14ac:dyDescent="0.35">
      <c r="A468" s="318"/>
      <c r="B468" s="318"/>
      <c r="C468" s="318"/>
      <c r="D468" s="318"/>
      <c r="E468" s="319"/>
      <c r="F468" s="318"/>
      <c r="G468" s="318"/>
      <c r="H468" s="318"/>
      <c r="I468" s="318"/>
      <c r="J468" s="318"/>
      <c r="K468" s="318"/>
      <c r="L468" s="318"/>
    </row>
    <row r="469" spans="1:12" s="321" customFormat="1" x14ac:dyDescent="0.35">
      <c r="A469" s="318"/>
      <c r="B469" s="318"/>
      <c r="C469" s="318"/>
      <c r="D469" s="318"/>
      <c r="E469" s="319"/>
      <c r="F469" s="318"/>
      <c r="G469" s="318"/>
      <c r="H469" s="318"/>
      <c r="I469" s="318"/>
      <c r="J469" s="318"/>
      <c r="K469" s="318"/>
      <c r="L469" s="318"/>
    </row>
    <row r="470" spans="1:12" s="321" customFormat="1" x14ac:dyDescent="0.35">
      <c r="A470" s="318"/>
      <c r="B470" s="318"/>
      <c r="C470" s="318"/>
      <c r="D470" s="318"/>
      <c r="E470" s="319"/>
      <c r="F470" s="318"/>
      <c r="G470" s="318"/>
      <c r="H470" s="318"/>
      <c r="I470" s="318"/>
      <c r="J470" s="318"/>
      <c r="K470" s="318"/>
      <c r="L470" s="318"/>
    </row>
    <row r="471" spans="1:12" s="321" customFormat="1" x14ac:dyDescent="0.35">
      <c r="A471" s="318"/>
      <c r="B471" s="318"/>
      <c r="C471" s="318"/>
      <c r="D471" s="318"/>
      <c r="E471" s="319"/>
      <c r="F471" s="318"/>
      <c r="G471" s="318"/>
      <c r="H471" s="318"/>
      <c r="I471" s="318"/>
      <c r="J471" s="318"/>
      <c r="K471" s="318"/>
      <c r="L471" s="318"/>
    </row>
    <row r="472" spans="1:12" s="321" customFormat="1" x14ac:dyDescent="0.35">
      <c r="A472" s="318"/>
      <c r="B472" s="318"/>
      <c r="C472" s="318"/>
      <c r="D472" s="318"/>
      <c r="E472" s="319"/>
      <c r="F472" s="318"/>
      <c r="G472" s="318"/>
      <c r="H472" s="318"/>
      <c r="I472" s="318"/>
      <c r="J472" s="318"/>
      <c r="K472" s="318"/>
      <c r="L472" s="318"/>
    </row>
    <row r="473" spans="1:12" s="321" customFormat="1" x14ac:dyDescent="0.35">
      <c r="A473" s="318"/>
      <c r="B473" s="318"/>
      <c r="C473" s="318"/>
      <c r="D473" s="318"/>
      <c r="E473" s="319"/>
      <c r="F473" s="318"/>
      <c r="G473" s="318"/>
      <c r="H473" s="318"/>
      <c r="I473" s="318"/>
      <c r="J473" s="318"/>
      <c r="K473" s="318"/>
      <c r="L473" s="318"/>
    </row>
    <row r="474" spans="1:12" s="321" customFormat="1" x14ac:dyDescent="0.35">
      <c r="A474" s="318"/>
      <c r="B474" s="318"/>
      <c r="C474" s="318"/>
      <c r="D474" s="318"/>
      <c r="E474" s="319"/>
      <c r="F474" s="318"/>
      <c r="G474" s="318"/>
      <c r="H474" s="318"/>
      <c r="I474" s="318"/>
      <c r="J474" s="318"/>
      <c r="K474" s="318"/>
      <c r="L474" s="318"/>
    </row>
    <row r="475" spans="1:12" s="321" customFormat="1" x14ac:dyDescent="0.35">
      <c r="A475" s="318"/>
      <c r="B475" s="318"/>
      <c r="C475" s="318"/>
      <c r="D475" s="318"/>
      <c r="E475" s="319"/>
      <c r="F475" s="318"/>
      <c r="G475" s="318"/>
      <c r="H475" s="318"/>
      <c r="I475" s="318"/>
      <c r="J475" s="318"/>
      <c r="K475" s="318"/>
      <c r="L475" s="318"/>
    </row>
    <row r="476" spans="1:12" s="321" customFormat="1" x14ac:dyDescent="0.35">
      <c r="A476" s="318"/>
      <c r="B476" s="318"/>
      <c r="C476" s="318"/>
      <c r="D476" s="318"/>
      <c r="E476" s="319"/>
      <c r="F476" s="318"/>
      <c r="G476" s="318"/>
      <c r="H476" s="318"/>
      <c r="I476" s="318"/>
      <c r="J476" s="318"/>
      <c r="K476" s="318"/>
      <c r="L476" s="318"/>
    </row>
    <row r="477" spans="1:12" s="321" customFormat="1" x14ac:dyDescent="0.35">
      <c r="A477" s="318"/>
      <c r="B477" s="318"/>
      <c r="C477" s="318"/>
      <c r="D477" s="318"/>
      <c r="E477" s="319"/>
      <c r="F477" s="318"/>
      <c r="G477" s="318"/>
      <c r="H477" s="318"/>
      <c r="I477" s="318"/>
      <c r="J477" s="318"/>
      <c r="K477" s="318"/>
      <c r="L477" s="318"/>
    </row>
    <row r="478" spans="1:12" s="321" customFormat="1" x14ac:dyDescent="0.35">
      <c r="A478" s="318"/>
      <c r="B478" s="318"/>
      <c r="C478" s="318"/>
      <c r="D478" s="318"/>
      <c r="E478" s="319"/>
      <c r="F478" s="318"/>
      <c r="G478" s="318"/>
      <c r="H478" s="318"/>
      <c r="I478" s="318"/>
      <c r="J478" s="318"/>
      <c r="K478" s="318"/>
      <c r="L478" s="318"/>
    </row>
    <row r="479" spans="1:12" s="321" customFormat="1" x14ac:dyDescent="0.35">
      <c r="A479" s="318"/>
      <c r="B479" s="318"/>
      <c r="C479" s="318"/>
      <c r="D479" s="318"/>
      <c r="E479" s="319"/>
      <c r="F479" s="318"/>
      <c r="G479" s="318"/>
      <c r="H479" s="318"/>
      <c r="I479" s="318"/>
      <c r="J479" s="318"/>
      <c r="K479" s="318"/>
      <c r="L479" s="318"/>
    </row>
    <row r="480" spans="1:12" s="321" customFormat="1" x14ac:dyDescent="0.35">
      <c r="A480" s="318"/>
      <c r="B480" s="318"/>
      <c r="C480" s="318"/>
      <c r="D480" s="318"/>
      <c r="E480" s="319"/>
      <c r="F480" s="318"/>
      <c r="G480" s="318"/>
      <c r="H480" s="318"/>
      <c r="I480" s="318"/>
      <c r="J480" s="318"/>
      <c r="K480" s="318"/>
      <c r="L480" s="318"/>
    </row>
    <row r="481" spans="1:12" s="321" customFormat="1" x14ac:dyDescent="0.35">
      <c r="A481" s="318"/>
      <c r="B481" s="318"/>
      <c r="C481" s="318"/>
      <c r="D481" s="318"/>
      <c r="E481" s="319"/>
      <c r="F481" s="318"/>
      <c r="G481" s="318"/>
      <c r="H481" s="318"/>
      <c r="I481" s="318"/>
      <c r="J481" s="318"/>
      <c r="K481" s="318"/>
      <c r="L481" s="318"/>
    </row>
    <row r="482" spans="1:12" s="321" customFormat="1" x14ac:dyDescent="0.35">
      <c r="A482" s="318"/>
      <c r="B482" s="318"/>
      <c r="C482" s="318"/>
      <c r="D482" s="318"/>
      <c r="E482" s="319"/>
      <c r="F482" s="318"/>
      <c r="G482" s="318"/>
      <c r="H482" s="318"/>
      <c r="I482" s="318"/>
      <c r="J482" s="318"/>
      <c r="K482" s="318"/>
      <c r="L482" s="318"/>
    </row>
    <row r="483" spans="1:12" s="321" customFormat="1" x14ac:dyDescent="0.35">
      <c r="A483" s="318"/>
      <c r="B483" s="318"/>
      <c r="C483" s="318"/>
      <c r="D483" s="318"/>
      <c r="E483" s="319"/>
      <c r="F483" s="318"/>
      <c r="G483" s="318"/>
      <c r="H483" s="318"/>
      <c r="I483" s="318"/>
      <c r="J483" s="318"/>
      <c r="K483" s="318"/>
      <c r="L483" s="318"/>
    </row>
    <row r="484" spans="1:12" s="321" customFormat="1" x14ac:dyDescent="0.35">
      <c r="A484" s="318"/>
      <c r="B484" s="318"/>
      <c r="C484" s="318"/>
      <c r="D484" s="318"/>
      <c r="E484" s="319"/>
      <c r="F484" s="318"/>
      <c r="G484" s="318"/>
      <c r="H484" s="318"/>
      <c r="I484" s="318"/>
      <c r="J484" s="318"/>
      <c r="K484" s="318"/>
      <c r="L484" s="318"/>
    </row>
    <row r="485" spans="1:12" s="321" customFormat="1" x14ac:dyDescent="0.35">
      <c r="A485" s="318"/>
      <c r="B485" s="318"/>
      <c r="C485" s="318"/>
      <c r="D485" s="318"/>
      <c r="E485" s="319"/>
      <c r="F485" s="318"/>
      <c r="G485" s="318"/>
      <c r="H485" s="318"/>
      <c r="I485" s="318"/>
      <c r="J485" s="318"/>
      <c r="K485" s="318"/>
      <c r="L485" s="318"/>
    </row>
    <row r="486" spans="1:12" s="321" customFormat="1" x14ac:dyDescent="0.35">
      <c r="A486" s="318"/>
      <c r="B486" s="318"/>
      <c r="C486" s="318"/>
      <c r="D486" s="318"/>
      <c r="E486" s="319"/>
      <c r="F486" s="318"/>
      <c r="G486" s="318"/>
      <c r="H486" s="318"/>
      <c r="I486" s="318"/>
      <c r="J486" s="318"/>
      <c r="K486" s="318"/>
      <c r="L486" s="318"/>
    </row>
    <row r="487" spans="1:12" s="321" customFormat="1" x14ac:dyDescent="0.35">
      <c r="A487" s="318"/>
      <c r="B487" s="318"/>
      <c r="C487" s="318"/>
      <c r="D487" s="318"/>
      <c r="E487" s="319"/>
      <c r="F487" s="318"/>
      <c r="G487" s="318"/>
      <c r="H487" s="318"/>
      <c r="I487" s="318"/>
      <c r="J487" s="318"/>
      <c r="K487" s="318"/>
      <c r="L487" s="318"/>
    </row>
    <row r="488" spans="1:12" s="321" customFormat="1" x14ac:dyDescent="0.35">
      <c r="A488" s="318"/>
      <c r="B488" s="318"/>
      <c r="C488" s="318"/>
      <c r="D488" s="318"/>
      <c r="E488" s="319"/>
      <c r="F488" s="318"/>
      <c r="G488" s="318"/>
      <c r="H488" s="318"/>
      <c r="I488" s="318"/>
      <c r="J488" s="318"/>
      <c r="K488" s="318"/>
      <c r="L488" s="318"/>
    </row>
    <row r="489" spans="1:12" s="321" customFormat="1" x14ac:dyDescent="0.35">
      <c r="A489" s="318"/>
      <c r="B489" s="318"/>
      <c r="C489" s="318"/>
      <c r="D489" s="318"/>
      <c r="E489" s="319"/>
      <c r="F489" s="318"/>
      <c r="G489" s="318"/>
      <c r="H489" s="318"/>
      <c r="I489" s="318"/>
      <c r="J489" s="318"/>
      <c r="K489" s="318"/>
      <c r="L489" s="318"/>
    </row>
    <row r="490" spans="1:12" s="321" customFormat="1" x14ac:dyDescent="0.35">
      <c r="A490" s="318"/>
      <c r="B490" s="318"/>
      <c r="C490" s="318"/>
      <c r="D490" s="318"/>
      <c r="E490" s="319"/>
      <c r="F490" s="318"/>
      <c r="G490" s="318"/>
      <c r="H490" s="318"/>
      <c r="I490" s="318"/>
      <c r="J490" s="318"/>
      <c r="K490" s="318"/>
      <c r="L490" s="318"/>
    </row>
    <row r="491" spans="1:12" s="321" customFormat="1" x14ac:dyDescent="0.35">
      <c r="A491" s="318"/>
      <c r="B491" s="318"/>
      <c r="C491" s="318"/>
      <c r="D491" s="318"/>
      <c r="E491" s="319"/>
      <c r="F491" s="318"/>
      <c r="G491" s="318"/>
      <c r="H491" s="318"/>
      <c r="I491" s="318"/>
      <c r="J491" s="318"/>
      <c r="K491" s="318"/>
      <c r="L491" s="318"/>
    </row>
    <row r="492" spans="1:12" s="321" customFormat="1" x14ac:dyDescent="0.35">
      <c r="A492" s="318"/>
      <c r="B492" s="318"/>
      <c r="C492" s="318"/>
      <c r="D492" s="318"/>
      <c r="E492" s="319"/>
      <c r="F492" s="318"/>
      <c r="G492" s="318"/>
      <c r="H492" s="318"/>
      <c r="I492" s="318"/>
      <c r="J492" s="318"/>
      <c r="K492" s="318"/>
      <c r="L492" s="318"/>
    </row>
    <row r="493" spans="1:12" s="321" customFormat="1" x14ac:dyDescent="0.35">
      <c r="A493" s="318"/>
      <c r="B493" s="318"/>
      <c r="C493" s="318"/>
      <c r="D493" s="318"/>
      <c r="E493" s="319"/>
      <c r="F493" s="318"/>
      <c r="G493" s="318"/>
      <c r="H493" s="318"/>
      <c r="I493" s="318"/>
      <c r="J493" s="318"/>
      <c r="K493" s="318"/>
      <c r="L493" s="318"/>
    </row>
    <row r="494" spans="1:12" s="321" customFormat="1" x14ac:dyDescent="0.35">
      <c r="A494" s="318"/>
      <c r="B494" s="318"/>
      <c r="C494" s="318"/>
      <c r="D494" s="318"/>
      <c r="E494" s="319"/>
      <c r="F494" s="318"/>
      <c r="G494" s="318"/>
      <c r="H494" s="318"/>
      <c r="I494" s="318"/>
      <c r="J494" s="318"/>
      <c r="K494" s="318"/>
      <c r="L494" s="318"/>
    </row>
    <row r="495" spans="1:12" s="321" customFormat="1" x14ac:dyDescent="0.35">
      <c r="A495" s="318"/>
      <c r="B495" s="318"/>
      <c r="C495" s="318"/>
      <c r="D495" s="318"/>
      <c r="E495" s="319"/>
      <c r="F495" s="318"/>
      <c r="G495" s="318"/>
      <c r="H495" s="318"/>
      <c r="I495" s="318"/>
      <c r="J495" s="318"/>
      <c r="K495" s="318"/>
      <c r="L495" s="318"/>
    </row>
    <row r="496" spans="1:12" s="321" customFormat="1" x14ac:dyDescent="0.35">
      <c r="A496" s="318"/>
      <c r="B496" s="318"/>
      <c r="C496" s="318"/>
      <c r="D496" s="318"/>
      <c r="E496" s="319"/>
      <c r="F496" s="318"/>
      <c r="G496" s="318"/>
      <c r="H496" s="318"/>
      <c r="I496" s="318"/>
      <c r="J496" s="318"/>
      <c r="K496" s="318"/>
      <c r="L496" s="318"/>
    </row>
    <row r="497" spans="1:12" s="321" customFormat="1" x14ac:dyDescent="0.35">
      <c r="A497" s="318"/>
      <c r="B497" s="318"/>
      <c r="C497" s="318"/>
      <c r="D497" s="318"/>
      <c r="E497" s="319"/>
      <c r="F497" s="318"/>
      <c r="G497" s="318"/>
      <c r="H497" s="318"/>
      <c r="I497" s="318"/>
      <c r="J497" s="318"/>
      <c r="K497" s="318"/>
      <c r="L497" s="318"/>
    </row>
    <row r="498" spans="1:12" s="321" customFormat="1" x14ac:dyDescent="0.35">
      <c r="A498" s="318"/>
      <c r="B498" s="318"/>
      <c r="C498" s="318"/>
      <c r="D498" s="318"/>
      <c r="E498" s="319"/>
      <c r="F498" s="318"/>
      <c r="G498" s="318"/>
      <c r="H498" s="318"/>
      <c r="I498" s="318"/>
      <c r="J498" s="318"/>
      <c r="K498" s="318"/>
      <c r="L498" s="318"/>
    </row>
    <row r="499" spans="1:12" s="321" customFormat="1" x14ac:dyDescent="0.35">
      <c r="A499" s="318"/>
      <c r="B499" s="318"/>
      <c r="C499" s="318"/>
      <c r="D499" s="318"/>
      <c r="E499" s="319"/>
      <c r="F499" s="318"/>
      <c r="G499" s="318"/>
      <c r="H499" s="318"/>
      <c r="I499" s="318"/>
      <c r="J499" s="318"/>
      <c r="K499" s="318"/>
      <c r="L499" s="318"/>
    </row>
    <row r="500" spans="1:12" s="321" customFormat="1" x14ac:dyDescent="0.35">
      <c r="A500" s="318"/>
      <c r="B500" s="318"/>
      <c r="C500" s="318"/>
      <c r="D500" s="318"/>
      <c r="E500" s="319"/>
      <c r="F500" s="318"/>
      <c r="G500" s="318"/>
      <c r="H500" s="318"/>
      <c r="I500" s="318"/>
      <c r="J500" s="318"/>
      <c r="K500" s="318"/>
      <c r="L500" s="318"/>
    </row>
    <row r="501" spans="1:12" s="321" customFormat="1" x14ac:dyDescent="0.35">
      <c r="A501" s="318"/>
      <c r="B501" s="318"/>
      <c r="C501" s="318"/>
      <c r="D501" s="318"/>
      <c r="E501" s="319"/>
      <c r="F501" s="318"/>
      <c r="G501" s="318"/>
      <c r="H501" s="318"/>
      <c r="I501" s="318"/>
      <c r="J501" s="318"/>
      <c r="K501" s="318"/>
      <c r="L501" s="318"/>
    </row>
    <row r="502" spans="1:12" s="321" customFormat="1" x14ac:dyDescent="0.35">
      <c r="A502" s="318"/>
      <c r="B502" s="318"/>
      <c r="C502" s="318"/>
      <c r="D502" s="318"/>
      <c r="E502" s="319"/>
      <c r="F502" s="318"/>
      <c r="G502" s="318"/>
      <c r="H502" s="318"/>
      <c r="I502" s="318"/>
      <c r="J502" s="318"/>
      <c r="K502" s="318"/>
      <c r="L502" s="318"/>
    </row>
    <row r="503" spans="1:12" s="321" customFormat="1" x14ac:dyDescent="0.35">
      <c r="A503" s="318"/>
      <c r="B503" s="318"/>
      <c r="C503" s="318"/>
      <c r="D503" s="318"/>
      <c r="E503" s="319"/>
      <c r="F503" s="318"/>
      <c r="G503" s="318"/>
      <c r="H503" s="318"/>
      <c r="I503" s="318"/>
      <c r="J503" s="318"/>
      <c r="K503" s="318"/>
      <c r="L503" s="318"/>
    </row>
    <row r="504" spans="1:12" s="321" customFormat="1" x14ac:dyDescent="0.35">
      <c r="A504" s="318"/>
      <c r="B504" s="318"/>
      <c r="C504" s="318"/>
      <c r="D504" s="318"/>
      <c r="E504" s="319"/>
      <c r="F504" s="318"/>
      <c r="G504" s="318"/>
      <c r="H504" s="318"/>
      <c r="I504" s="318"/>
      <c r="J504" s="318"/>
      <c r="K504" s="318"/>
      <c r="L504" s="318"/>
    </row>
    <row r="505" spans="1:12" s="321" customFormat="1" x14ac:dyDescent="0.35">
      <c r="A505" s="318"/>
      <c r="B505" s="318"/>
      <c r="C505" s="318"/>
      <c r="D505" s="318"/>
      <c r="E505" s="319"/>
      <c r="F505" s="318"/>
      <c r="G505" s="318"/>
      <c r="H505" s="318"/>
      <c r="I505" s="318"/>
      <c r="J505" s="318"/>
      <c r="K505" s="318"/>
      <c r="L505" s="318"/>
    </row>
    <row r="506" spans="1:12" s="321" customFormat="1" x14ac:dyDescent="0.35">
      <c r="A506" s="318"/>
      <c r="B506" s="318"/>
      <c r="C506" s="318"/>
      <c r="D506" s="318"/>
      <c r="E506" s="319"/>
      <c r="F506" s="318"/>
      <c r="G506" s="318"/>
      <c r="H506" s="318"/>
      <c r="I506" s="318"/>
      <c r="J506" s="318"/>
      <c r="K506" s="318"/>
      <c r="L506" s="318"/>
    </row>
    <row r="507" spans="1:12" s="321" customFormat="1" x14ac:dyDescent="0.35">
      <c r="A507" s="318"/>
      <c r="B507" s="318"/>
      <c r="C507" s="318"/>
      <c r="D507" s="318"/>
      <c r="E507" s="319"/>
      <c r="F507" s="318"/>
      <c r="G507" s="318"/>
      <c r="H507" s="318"/>
      <c r="I507" s="318"/>
      <c r="J507" s="318"/>
      <c r="K507" s="318"/>
      <c r="L507" s="318"/>
    </row>
    <row r="508" spans="1:12" s="321" customFormat="1" x14ac:dyDescent="0.35">
      <c r="A508" s="318"/>
      <c r="B508" s="318"/>
      <c r="C508" s="318"/>
      <c r="D508" s="318"/>
      <c r="E508" s="319"/>
      <c r="F508" s="318"/>
      <c r="G508" s="318"/>
      <c r="H508" s="318"/>
      <c r="I508" s="318"/>
      <c r="J508" s="318"/>
      <c r="K508" s="318"/>
      <c r="L508" s="318"/>
    </row>
    <row r="509" spans="1:12" s="321" customFormat="1" x14ac:dyDescent="0.35">
      <c r="A509" s="318"/>
      <c r="B509" s="318"/>
      <c r="C509" s="318"/>
      <c r="D509" s="318"/>
      <c r="E509" s="319"/>
      <c r="F509" s="318"/>
      <c r="G509" s="318"/>
      <c r="H509" s="318"/>
      <c r="I509" s="318"/>
      <c r="J509" s="318"/>
      <c r="K509" s="318"/>
      <c r="L509" s="318"/>
    </row>
    <row r="510" spans="1:12" s="321" customFormat="1" x14ac:dyDescent="0.35">
      <c r="A510" s="318"/>
      <c r="B510" s="318"/>
      <c r="C510" s="318"/>
      <c r="D510" s="318"/>
      <c r="E510" s="319"/>
      <c r="F510" s="318"/>
      <c r="G510" s="318"/>
      <c r="H510" s="318"/>
      <c r="I510" s="318"/>
      <c r="J510" s="318"/>
      <c r="K510" s="318"/>
      <c r="L510" s="318"/>
    </row>
    <row r="511" spans="1:12" s="321" customFormat="1" x14ac:dyDescent="0.35">
      <c r="A511" s="318"/>
      <c r="B511" s="318"/>
      <c r="C511" s="318"/>
      <c r="D511" s="318"/>
      <c r="E511" s="319"/>
      <c r="F511" s="318"/>
      <c r="G511" s="318"/>
      <c r="H511" s="318"/>
      <c r="I511" s="318"/>
      <c r="J511" s="318"/>
      <c r="K511" s="318"/>
      <c r="L511" s="318"/>
    </row>
    <row r="512" spans="1:12" s="321" customFormat="1" x14ac:dyDescent="0.35">
      <c r="A512" s="318"/>
      <c r="B512" s="318"/>
      <c r="C512" s="318"/>
      <c r="D512" s="318"/>
      <c r="E512" s="319"/>
      <c r="F512" s="318"/>
      <c r="G512" s="318"/>
      <c r="H512" s="318"/>
      <c r="I512" s="318"/>
      <c r="J512" s="318"/>
      <c r="K512" s="318"/>
      <c r="L512" s="318"/>
    </row>
    <row r="513" spans="1:12" s="321" customFormat="1" x14ac:dyDescent="0.35">
      <c r="A513" s="318"/>
      <c r="B513" s="318"/>
      <c r="C513" s="318"/>
      <c r="D513" s="318"/>
      <c r="E513" s="319"/>
      <c r="F513" s="318"/>
      <c r="G513" s="318"/>
      <c r="H513" s="318"/>
      <c r="I513" s="318"/>
      <c r="J513" s="318"/>
      <c r="K513" s="318"/>
      <c r="L513" s="318"/>
    </row>
    <row r="514" spans="1:12" s="321" customFormat="1" x14ac:dyDescent="0.35">
      <c r="A514" s="318"/>
      <c r="B514" s="318"/>
      <c r="C514" s="318"/>
      <c r="D514" s="318"/>
      <c r="E514" s="319"/>
      <c r="F514" s="318"/>
      <c r="G514" s="318"/>
      <c r="H514" s="318"/>
      <c r="I514" s="318"/>
      <c r="J514" s="318"/>
      <c r="K514" s="318"/>
      <c r="L514" s="318"/>
    </row>
    <row r="515" spans="1:12" s="321" customFormat="1" x14ac:dyDescent="0.35">
      <c r="A515" s="318"/>
      <c r="B515" s="318"/>
      <c r="C515" s="318"/>
      <c r="D515" s="318"/>
      <c r="E515" s="319"/>
      <c r="F515" s="318"/>
      <c r="G515" s="318"/>
      <c r="H515" s="318"/>
      <c r="I515" s="318"/>
      <c r="J515" s="318"/>
      <c r="K515" s="318"/>
      <c r="L515" s="318"/>
    </row>
    <row r="516" spans="1:12" s="321" customFormat="1" x14ac:dyDescent="0.35">
      <c r="A516" s="318"/>
      <c r="B516" s="318"/>
      <c r="C516" s="318"/>
      <c r="D516" s="318"/>
      <c r="E516" s="319"/>
      <c r="F516" s="318"/>
      <c r="G516" s="318"/>
      <c r="H516" s="318"/>
      <c r="I516" s="318"/>
      <c r="J516" s="318"/>
      <c r="K516" s="318"/>
      <c r="L516" s="318"/>
    </row>
    <row r="517" spans="1:12" s="321" customFormat="1" x14ac:dyDescent="0.35">
      <c r="A517" s="318"/>
      <c r="B517" s="318"/>
      <c r="C517" s="318"/>
      <c r="D517" s="318"/>
      <c r="E517" s="319"/>
      <c r="F517" s="318"/>
      <c r="G517" s="318"/>
      <c r="H517" s="318"/>
      <c r="I517" s="318"/>
      <c r="J517" s="318"/>
      <c r="K517" s="318"/>
      <c r="L517" s="318"/>
    </row>
    <row r="518" spans="1:12" s="321" customFormat="1" x14ac:dyDescent="0.35">
      <c r="A518" s="318"/>
      <c r="B518" s="318"/>
      <c r="C518" s="318"/>
      <c r="D518" s="318"/>
      <c r="E518" s="319"/>
      <c r="F518" s="318"/>
      <c r="G518" s="318"/>
      <c r="H518" s="318"/>
      <c r="I518" s="318"/>
      <c r="J518" s="318"/>
      <c r="K518" s="318"/>
      <c r="L518" s="318"/>
    </row>
    <row r="519" spans="1:12" s="321" customFormat="1" x14ac:dyDescent="0.35">
      <c r="A519" s="318"/>
      <c r="B519" s="318"/>
      <c r="C519" s="318"/>
      <c r="D519" s="318"/>
      <c r="E519" s="319"/>
      <c r="F519" s="318"/>
      <c r="G519" s="318"/>
      <c r="H519" s="318"/>
      <c r="I519" s="318"/>
      <c r="J519" s="318"/>
      <c r="K519" s="318"/>
      <c r="L519" s="318"/>
    </row>
    <row r="520" spans="1:12" s="321" customFormat="1" x14ac:dyDescent="0.35">
      <c r="A520" s="318"/>
      <c r="B520" s="318"/>
      <c r="C520" s="318"/>
      <c r="D520" s="318"/>
      <c r="E520" s="319"/>
      <c r="F520" s="318"/>
      <c r="G520" s="318"/>
      <c r="H520" s="318"/>
      <c r="I520" s="318"/>
      <c r="J520" s="318"/>
      <c r="K520" s="318"/>
      <c r="L520" s="318"/>
    </row>
    <row r="521" spans="1:12" s="321" customFormat="1" x14ac:dyDescent="0.35">
      <c r="A521" s="318"/>
      <c r="B521" s="318"/>
      <c r="C521" s="318"/>
      <c r="D521" s="318"/>
      <c r="E521" s="319"/>
      <c r="F521" s="318"/>
      <c r="G521" s="318"/>
      <c r="H521" s="318"/>
      <c r="I521" s="318"/>
      <c r="J521" s="318"/>
      <c r="K521" s="318"/>
      <c r="L521" s="318"/>
    </row>
    <row r="522" spans="1:12" s="321" customFormat="1" x14ac:dyDescent="0.35">
      <c r="A522" s="318"/>
      <c r="B522" s="318"/>
      <c r="C522" s="318"/>
      <c r="D522" s="318"/>
      <c r="E522" s="319"/>
      <c r="F522" s="318"/>
      <c r="G522" s="318"/>
      <c r="H522" s="318"/>
      <c r="I522" s="318"/>
      <c r="J522" s="318"/>
      <c r="K522" s="318"/>
      <c r="L522" s="318"/>
    </row>
    <row r="523" spans="1:12" s="321" customFormat="1" x14ac:dyDescent="0.35">
      <c r="A523" s="318"/>
      <c r="B523" s="318"/>
      <c r="C523" s="318"/>
      <c r="D523" s="318"/>
      <c r="E523" s="319"/>
      <c r="F523" s="318"/>
      <c r="G523" s="318"/>
      <c r="H523" s="318"/>
      <c r="I523" s="318"/>
      <c r="J523" s="318"/>
      <c r="K523" s="318"/>
      <c r="L523" s="318"/>
    </row>
    <row r="524" spans="1:12" s="321" customFormat="1" x14ac:dyDescent="0.35">
      <c r="A524" s="318"/>
      <c r="B524" s="318"/>
      <c r="C524" s="318"/>
      <c r="D524" s="318"/>
      <c r="E524" s="319"/>
      <c r="F524" s="318"/>
      <c r="G524" s="318"/>
      <c r="H524" s="318"/>
      <c r="I524" s="318"/>
      <c r="J524" s="318"/>
      <c r="K524" s="318"/>
      <c r="L524" s="318"/>
    </row>
    <row r="525" spans="1:12" s="321" customFormat="1" x14ac:dyDescent="0.35">
      <c r="A525" s="318"/>
      <c r="B525" s="318"/>
      <c r="C525" s="318"/>
      <c r="D525" s="318"/>
      <c r="E525" s="319"/>
      <c r="F525" s="318"/>
      <c r="G525" s="318"/>
      <c r="H525" s="318"/>
      <c r="I525" s="318"/>
      <c r="J525" s="318"/>
      <c r="K525" s="318"/>
      <c r="L525" s="318"/>
    </row>
    <row r="526" spans="1:12" s="321" customFormat="1" x14ac:dyDescent="0.35">
      <c r="A526" s="318"/>
      <c r="B526" s="318"/>
      <c r="C526" s="318"/>
      <c r="D526" s="318"/>
      <c r="E526" s="319"/>
      <c r="F526" s="318"/>
      <c r="G526" s="318"/>
      <c r="H526" s="318"/>
      <c r="I526" s="318"/>
      <c r="J526" s="318"/>
      <c r="K526" s="318"/>
      <c r="L526" s="318"/>
    </row>
    <row r="527" spans="1:12" s="321" customFormat="1" x14ac:dyDescent="0.35">
      <c r="A527" s="318"/>
      <c r="B527" s="318"/>
      <c r="C527" s="318"/>
      <c r="D527" s="318"/>
      <c r="E527" s="319"/>
      <c r="F527" s="318"/>
      <c r="G527" s="318"/>
      <c r="H527" s="318"/>
      <c r="I527" s="318"/>
      <c r="J527" s="318"/>
      <c r="K527" s="318"/>
      <c r="L527" s="318"/>
    </row>
    <row r="528" spans="1:12" s="321" customFormat="1" x14ac:dyDescent="0.35">
      <c r="A528" s="318"/>
      <c r="B528" s="318"/>
      <c r="C528" s="318"/>
      <c r="D528" s="318"/>
      <c r="E528" s="319"/>
      <c r="F528" s="318"/>
      <c r="G528" s="318"/>
      <c r="H528" s="318"/>
      <c r="I528" s="318"/>
      <c r="J528" s="318"/>
      <c r="K528" s="318"/>
      <c r="L528" s="318"/>
    </row>
    <row r="529" spans="1:12" s="321" customFormat="1" x14ac:dyDescent="0.35">
      <c r="A529" s="318"/>
      <c r="B529" s="318"/>
      <c r="C529" s="318"/>
      <c r="D529" s="318"/>
      <c r="E529" s="319"/>
      <c r="F529" s="318"/>
      <c r="G529" s="318"/>
      <c r="H529" s="318"/>
      <c r="I529" s="318"/>
      <c r="J529" s="318"/>
      <c r="K529" s="318"/>
      <c r="L529" s="318"/>
    </row>
    <row r="530" spans="1:12" s="321" customFormat="1" x14ac:dyDescent="0.35">
      <c r="A530" s="318"/>
      <c r="B530" s="318"/>
      <c r="C530" s="318"/>
      <c r="D530" s="318"/>
      <c r="E530" s="319"/>
      <c r="F530" s="318"/>
      <c r="G530" s="318"/>
      <c r="H530" s="318"/>
      <c r="I530" s="318"/>
      <c r="J530" s="318"/>
      <c r="K530" s="318"/>
      <c r="L530" s="318"/>
    </row>
    <row r="531" spans="1:12" s="321" customFormat="1" x14ac:dyDescent="0.35">
      <c r="A531" s="318"/>
      <c r="B531" s="318"/>
      <c r="C531" s="318"/>
      <c r="D531" s="318"/>
      <c r="E531" s="319"/>
      <c r="F531" s="318"/>
      <c r="G531" s="318"/>
      <c r="H531" s="318"/>
      <c r="I531" s="318"/>
      <c r="J531" s="318"/>
      <c r="K531" s="318"/>
      <c r="L531" s="318"/>
    </row>
    <row r="532" spans="1:12" s="321" customFormat="1" x14ac:dyDescent="0.35">
      <c r="A532" s="318"/>
      <c r="B532" s="318"/>
      <c r="C532" s="318"/>
      <c r="D532" s="318"/>
      <c r="E532" s="319"/>
      <c r="F532" s="318"/>
      <c r="G532" s="318"/>
      <c r="H532" s="318"/>
      <c r="I532" s="318"/>
      <c r="J532" s="318"/>
      <c r="K532" s="318"/>
      <c r="L532" s="318"/>
    </row>
    <row r="533" spans="1:12" s="321" customFormat="1" x14ac:dyDescent="0.35">
      <c r="A533" s="318"/>
      <c r="B533" s="318"/>
      <c r="C533" s="318"/>
      <c r="D533" s="318"/>
      <c r="E533" s="319"/>
      <c r="F533" s="318"/>
      <c r="G533" s="318"/>
      <c r="H533" s="318"/>
      <c r="I533" s="318"/>
      <c r="J533" s="318"/>
      <c r="K533" s="318"/>
      <c r="L533" s="318"/>
    </row>
    <row r="534" spans="1:12" s="321" customFormat="1" x14ac:dyDescent="0.35">
      <c r="A534" s="318"/>
      <c r="B534" s="318"/>
      <c r="C534" s="318"/>
      <c r="D534" s="318"/>
      <c r="E534" s="319"/>
      <c r="F534" s="318"/>
      <c r="G534" s="318"/>
      <c r="H534" s="318"/>
      <c r="I534" s="318"/>
      <c r="J534" s="318"/>
      <c r="K534" s="318"/>
      <c r="L534" s="318"/>
    </row>
    <row r="535" spans="1:12" s="321" customFormat="1" x14ac:dyDescent="0.35">
      <c r="A535" s="318"/>
      <c r="B535" s="318"/>
      <c r="C535" s="318"/>
      <c r="D535" s="318"/>
      <c r="E535" s="319"/>
      <c r="F535" s="318"/>
      <c r="G535" s="318"/>
      <c r="H535" s="318"/>
      <c r="I535" s="318"/>
      <c r="J535" s="318"/>
      <c r="K535" s="318"/>
      <c r="L535" s="318"/>
    </row>
    <row r="536" spans="1:12" s="321" customFormat="1" x14ac:dyDescent="0.35">
      <c r="A536" s="318"/>
      <c r="B536" s="318"/>
      <c r="C536" s="318"/>
      <c r="D536" s="318"/>
      <c r="E536" s="319"/>
      <c r="F536" s="318"/>
      <c r="G536" s="318"/>
      <c r="H536" s="318"/>
      <c r="I536" s="318"/>
      <c r="J536" s="318"/>
      <c r="K536" s="318"/>
      <c r="L536" s="318"/>
    </row>
    <row r="537" spans="1:12" s="321" customFormat="1" x14ac:dyDescent="0.35">
      <c r="A537" s="318"/>
      <c r="B537" s="318"/>
      <c r="C537" s="318"/>
      <c r="D537" s="318"/>
      <c r="E537" s="319"/>
      <c r="F537" s="318"/>
      <c r="G537" s="318"/>
      <c r="H537" s="318"/>
      <c r="I537" s="318"/>
      <c r="J537" s="318"/>
      <c r="K537" s="318"/>
      <c r="L537" s="318"/>
    </row>
    <row r="538" spans="1:12" s="321" customFormat="1" x14ac:dyDescent="0.35">
      <c r="A538" s="318"/>
      <c r="B538" s="318"/>
      <c r="C538" s="318"/>
      <c r="D538" s="318"/>
      <c r="E538" s="319"/>
      <c r="F538" s="318"/>
      <c r="G538" s="318"/>
      <c r="H538" s="318"/>
      <c r="I538" s="318"/>
      <c r="J538" s="318"/>
      <c r="K538" s="318"/>
      <c r="L538" s="318"/>
    </row>
    <row r="539" spans="1:12" s="321" customFormat="1" x14ac:dyDescent="0.35">
      <c r="A539" s="318"/>
      <c r="B539" s="318"/>
      <c r="C539" s="318"/>
      <c r="D539" s="318"/>
      <c r="E539" s="319"/>
      <c r="F539" s="318"/>
      <c r="G539" s="318"/>
      <c r="H539" s="318"/>
      <c r="I539" s="318"/>
      <c r="J539" s="318"/>
      <c r="K539" s="318"/>
      <c r="L539" s="318"/>
    </row>
    <row r="540" spans="1:12" s="321" customFormat="1" x14ac:dyDescent="0.35">
      <c r="A540" s="318"/>
      <c r="B540" s="318"/>
      <c r="C540" s="318"/>
      <c r="D540" s="318"/>
      <c r="E540" s="319"/>
      <c r="F540" s="318"/>
      <c r="G540" s="318"/>
      <c r="H540" s="318"/>
      <c r="I540" s="318"/>
      <c r="J540" s="318"/>
      <c r="K540" s="318"/>
      <c r="L540" s="318"/>
    </row>
    <row r="541" spans="1:12" s="321" customFormat="1" x14ac:dyDescent="0.35">
      <c r="A541" s="318"/>
      <c r="B541" s="318"/>
      <c r="C541" s="318"/>
      <c r="D541" s="318"/>
      <c r="E541" s="319"/>
      <c r="F541" s="318"/>
      <c r="G541" s="318"/>
      <c r="H541" s="318"/>
      <c r="I541" s="318"/>
      <c r="J541" s="318"/>
      <c r="K541" s="318"/>
      <c r="L541" s="318"/>
    </row>
    <row r="542" spans="1:12" s="321" customFormat="1" x14ac:dyDescent="0.35">
      <c r="A542" s="318"/>
      <c r="B542" s="318"/>
      <c r="C542" s="318"/>
      <c r="D542" s="318"/>
      <c r="E542" s="319"/>
      <c r="F542" s="318"/>
      <c r="G542" s="318"/>
      <c r="H542" s="318"/>
      <c r="I542" s="318"/>
      <c r="J542" s="318"/>
      <c r="K542" s="318"/>
      <c r="L542" s="318"/>
    </row>
    <row r="543" spans="1:12" s="321" customFormat="1" x14ac:dyDescent="0.35">
      <c r="A543" s="318"/>
      <c r="B543" s="318"/>
      <c r="C543" s="318"/>
      <c r="D543" s="318"/>
      <c r="E543" s="319"/>
      <c r="F543" s="318"/>
      <c r="G543" s="318"/>
      <c r="H543" s="318"/>
      <c r="I543" s="318"/>
      <c r="J543" s="318"/>
      <c r="K543" s="318"/>
      <c r="L543" s="318"/>
    </row>
    <row r="544" spans="1:12" s="321" customFormat="1" x14ac:dyDescent="0.35">
      <c r="A544" s="318"/>
      <c r="B544" s="318"/>
      <c r="C544" s="318"/>
      <c r="D544" s="318"/>
      <c r="E544" s="319"/>
      <c r="F544" s="318"/>
      <c r="G544" s="318"/>
      <c r="H544" s="318"/>
      <c r="I544" s="318"/>
      <c r="J544" s="318"/>
      <c r="K544" s="318"/>
      <c r="L544" s="318"/>
    </row>
    <row r="545" spans="1:12" s="321" customFormat="1" x14ac:dyDescent="0.35">
      <c r="A545" s="318"/>
      <c r="B545" s="318"/>
      <c r="C545" s="318"/>
      <c r="D545" s="318"/>
      <c r="E545" s="319"/>
      <c r="F545" s="318"/>
      <c r="G545" s="318"/>
      <c r="H545" s="318"/>
      <c r="I545" s="318"/>
      <c r="J545" s="318"/>
      <c r="K545" s="318"/>
      <c r="L545" s="318"/>
    </row>
    <row r="546" spans="1:12" s="321" customFormat="1" x14ac:dyDescent="0.35">
      <c r="A546" s="318"/>
      <c r="B546" s="318"/>
      <c r="C546" s="318"/>
      <c r="D546" s="318"/>
      <c r="E546" s="319"/>
      <c r="F546" s="318"/>
      <c r="G546" s="318"/>
      <c r="H546" s="318"/>
      <c r="I546" s="318"/>
      <c r="J546" s="318"/>
      <c r="K546" s="318"/>
      <c r="L546" s="318"/>
    </row>
    <row r="547" spans="1:12" s="321" customFormat="1" x14ac:dyDescent="0.35">
      <c r="A547" s="318"/>
      <c r="B547" s="318"/>
      <c r="C547" s="318"/>
      <c r="D547" s="318"/>
      <c r="E547" s="319"/>
      <c r="F547" s="318"/>
      <c r="G547" s="318"/>
      <c r="H547" s="318"/>
      <c r="I547" s="318"/>
      <c r="J547" s="318"/>
      <c r="K547" s="318"/>
      <c r="L547" s="318"/>
    </row>
    <row r="548" spans="1:12" s="321" customFormat="1" x14ac:dyDescent="0.35">
      <c r="A548" s="318"/>
      <c r="B548" s="318"/>
      <c r="C548" s="318"/>
      <c r="D548" s="318"/>
      <c r="E548" s="319"/>
      <c r="F548" s="318"/>
      <c r="G548" s="318"/>
      <c r="H548" s="318"/>
      <c r="I548" s="318"/>
      <c r="J548" s="318"/>
      <c r="K548" s="318"/>
      <c r="L548" s="318"/>
    </row>
    <row r="549" spans="1:12" s="321" customFormat="1" x14ac:dyDescent="0.35">
      <c r="A549" s="318"/>
      <c r="B549" s="318"/>
      <c r="C549" s="318"/>
      <c r="D549" s="318"/>
      <c r="E549" s="319"/>
      <c r="F549" s="318"/>
      <c r="G549" s="318"/>
      <c r="H549" s="318"/>
      <c r="I549" s="318"/>
      <c r="J549" s="318"/>
      <c r="K549" s="318"/>
      <c r="L549" s="318"/>
    </row>
    <row r="550" spans="1:12" s="321" customFormat="1" x14ac:dyDescent="0.35">
      <c r="A550" s="318"/>
      <c r="B550" s="318"/>
      <c r="C550" s="318"/>
      <c r="D550" s="318"/>
      <c r="E550" s="319"/>
      <c r="F550" s="318"/>
      <c r="G550" s="318"/>
      <c r="H550" s="318"/>
      <c r="I550" s="318"/>
      <c r="J550" s="318"/>
      <c r="K550" s="318"/>
      <c r="L550" s="318"/>
    </row>
    <row r="551" spans="1:12" s="321" customFormat="1" x14ac:dyDescent="0.35">
      <c r="A551" s="318"/>
      <c r="B551" s="318"/>
      <c r="C551" s="318"/>
      <c r="D551" s="318"/>
      <c r="E551" s="319"/>
      <c r="F551" s="318"/>
      <c r="G551" s="318"/>
      <c r="H551" s="318"/>
      <c r="I551" s="318"/>
      <c r="J551" s="318"/>
      <c r="K551" s="318"/>
      <c r="L551" s="318"/>
    </row>
    <row r="552" spans="1:12" s="321" customFormat="1" x14ac:dyDescent="0.35">
      <c r="A552" s="318"/>
      <c r="B552" s="318"/>
      <c r="C552" s="318"/>
      <c r="D552" s="318"/>
      <c r="E552" s="319"/>
      <c r="F552" s="318"/>
      <c r="G552" s="318"/>
      <c r="H552" s="318"/>
      <c r="I552" s="318"/>
      <c r="J552" s="318"/>
      <c r="K552" s="318"/>
      <c r="L552" s="318"/>
    </row>
    <row r="553" spans="1:12" s="321" customFormat="1" x14ac:dyDescent="0.35">
      <c r="A553" s="318"/>
      <c r="B553" s="318"/>
      <c r="C553" s="318"/>
      <c r="D553" s="318"/>
      <c r="E553" s="319"/>
      <c r="F553" s="318"/>
      <c r="G553" s="318"/>
      <c r="H553" s="318"/>
      <c r="I553" s="318"/>
      <c r="J553" s="318"/>
      <c r="K553" s="318"/>
      <c r="L553" s="318"/>
    </row>
    <row r="554" spans="1:12" s="321" customFormat="1" x14ac:dyDescent="0.35">
      <c r="A554" s="318"/>
      <c r="B554" s="318"/>
      <c r="C554" s="318"/>
      <c r="D554" s="318"/>
      <c r="E554" s="319"/>
      <c r="F554" s="318"/>
      <c r="G554" s="318"/>
      <c r="H554" s="318"/>
      <c r="I554" s="318"/>
      <c r="J554" s="318"/>
      <c r="K554" s="318"/>
      <c r="L554" s="318"/>
    </row>
    <row r="555" spans="1:12" s="321" customFormat="1" x14ac:dyDescent="0.35">
      <c r="A555" s="318"/>
      <c r="B555" s="318"/>
      <c r="C555" s="318"/>
      <c r="D555" s="318"/>
      <c r="E555" s="319"/>
      <c r="F555" s="318"/>
      <c r="G555" s="318"/>
      <c r="H555" s="318"/>
      <c r="I555" s="318"/>
      <c r="J555" s="318"/>
      <c r="K555" s="318"/>
      <c r="L555" s="318"/>
    </row>
    <row r="556" spans="1:12" s="321" customFormat="1" x14ac:dyDescent="0.35">
      <c r="A556" s="318"/>
      <c r="B556" s="318"/>
      <c r="C556" s="318"/>
      <c r="D556" s="318"/>
      <c r="E556" s="319"/>
      <c r="F556" s="318"/>
      <c r="G556" s="318"/>
      <c r="H556" s="318"/>
      <c r="I556" s="318"/>
      <c r="J556" s="318"/>
      <c r="K556" s="318"/>
      <c r="L556" s="318"/>
    </row>
    <row r="557" spans="1:12" s="321" customFormat="1" x14ac:dyDescent="0.35">
      <c r="A557" s="318"/>
      <c r="B557" s="318"/>
      <c r="C557" s="318"/>
      <c r="D557" s="318"/>
      <c r="E557" s="319"/>
      <c r="F557" s="318"/>
      <c r="G557" s="318"/>
      <c r="H557" s="318"/>
      <c r="I557" s="318"/>
      <c r="J557" s="318"/>
      <c r="K557" s="318"/>
      <c r="L557" s="318"/>
    </row>
    <row r="558" spans="1:12" s="321" customFormat="1" x14ac:dyDescent="0.35">
      <c r="A558" s="318"/>
      <c r="B558" s="318"/>
      <c r="C558" s="318"/>
      <c r="D558" s="318"/>
      <c r="E558" s="319"/>
      <c r="F558" s="318"/>
      <c r="G558" s="318"/>
      <c r="H558" s="318"/>
      <c r="I558" s="318"/>
      <c r="J558" s="318"/>
      <c r="K558" s="318"/>
      <c r="L558" s="318"/>
    </row>
    <row r="559" spans="1:12" s="321" customFormat="1" x14ac:dyDescent="0.35">
      <c r="A559" s="318"/>
      <c r="B559" s="318"/>
      <c r="C559" s="318"/>
      <c r="D559" s="318"/>
      <c r="E559" s="319"/>
      <c r="F559" s="318"/>
      <c r="G559" s="318"/>
      <c r="H559" s="318"/>
      <c r="I559" s="318"/>
      <c r="J559" s="318"/>
      <c r="K559" s="318"/>
      <c r="L559" s="318"/>
    </row>
    <row r="560" spans="1:12" s="321" customFormat="1" x14ac:dyDescent="0.35">
      <c r="A560" s="318"/>
      <c r="B560" s="318"/>
      <c r="C560" s="318"/>
      <c r="D560" s="318"/>
      <c r="E560" s="319"/>
      <c r="F560" s="318"/>
      <c r="G560" s="318"/>
      <c r="H560" s="318"/>
      <c r="I560" s="318"/>
      <c r="J560" s="318"/>
      <c r="K560" s="318"/>
      <c r="L560" s="318"/>
    </row>
    <row r="561" spans="1:12" s="321" customFormat="1" x14ac:dyDescent="0.35">
      <c r="A561" s="318"/>
      <c r="B561" s="318"/>
      <c r="C561" s="318"/>
      <c r="D561" s="318"/>
      <c r="E561" s="319"/>
      <c r="F561" s="318"/>
      <c r="G561" s="318"/>
      <c r="H561" s="318"/>
      <c r="I561" s="318"/>
      <c r="J561" s="318"/>
      <c r="K561" s="318"/>
      <c r="L561" s="318"/>
    </row>
    <row r="562" spans="1:12" s="321" customFormat="1" x14ac:dyDescent="0.35">
      <c r="A562" s="318"/>
      <c r="B562" s="318"/>
      <c r="C562" s="318"/>
      <c r="D562" s="318"/>
      <c r="E562" s="319"/>
      <c r="F562" s="318"/>
      <c r="G562" s="318"/>
      <c r="H562" s="318"/>
      <c r="I562" s="318"/>
      <c r="J562" s="318"/>
      <c r="K562" s="318"/>
      <c r="L562" s="318"/>
    </row>
    <row r="563" spans="1:12" s="321" customFormat="1" x14ac:dyDescent="0.35">
      <c r="A563" s="318"/>
      <c r="B563" s="318"/>
      <c r="C563" s="318"/>
      <c r="D563" s="318"/>
      <c r="E563" s="319"/>
      <c r="F563" s="318"/>
      <c r="G563" s="318"/>
      <c r="H563" s="318"/>
      <c r="I563" s="318"/>
      <c r="J563" s="318"/>
      <c r="K563" s="318"/>
      <c r="L563" s="318"/>
    </row>
    <row r="564" spans="1:12" s="321" customFormat="1" x14ac:dyDescent="0.35">
      <c r="A564" s="318"/>
      <c r="B564" s="318"/>
      <c r="C564" s="318"/>
      <c r="D564" s="318"/>
      <c r="E564" s="319"/>
      <c r="F564" s="318"/>
      <c r="G564" s="318"/>
      <c r="H564" s="318"/>
      <c r="I564" s="318"/>
      <c r="J564" s="318"/>
      <c r="K564" s="318"/>
      <c r="L564" s="318"/>
    </row>
    <row r="565" spans="1:12" s="321" customFormat="1" x14ac:dyDescent="0.35">
      <c r="A565" s="318"/>
      <c r="B565" s="318"/>
      <c r="C565" s="318"/>
      <c r="D565" s="318"/>
      <c r="E565" s="319"/>
      <c r="F565" s="318"/>
      <c r="G565" s="318"/>
      <c r="H565" s="318"/>
      <c r="I565" s="318"/>
      <c r="J565" s="318"/>
      <c r="K565" s="318"/>
      <c r="L565" s="318"/>
    </row>
    <row r="566" spans="1:12" s="321" customFormat="1" x14ac:dyDescent="0.35">
      <c r="A566" s="318"/>
      <c r="B566" s="318"/>
      <c r="C566" s="318"/>
      <c r="D566" s="318"/>
      <c r="E566" s="319"/>
      <c r="F566" s="318"/>
      <c r="G566" s="318"/>
      <c r="H566" s="318"/>
      <c r="I566" s="318"/>
      <c r="J566" s="318"/>
      <c r="K566" s="318"/>
      <c r="L566" s="318"/>
    </row>
    <row r="567" spans="1:12" s="321" customFormat="1" x14ac:dyDescent="0.35">
      <c r="A567" s="318"/>
      <c r="B567" s="318"/>
      <c r="C567" s="318"/>
      <c r="D567" s="318"/>
      <c r="E567" s="319"/>
      <c r="F567" s="318"/>
      <c r="G567" s="318"/>
      <c r="H567" s="318"/>
      <c r="I567" s="318"/>
      <c r="J567" s="318"/>
      <c r="K567" s="318"/>
      <c r="L567" s="318"/>
    </row>
    <row r="568" spans="1:12" s="321" customFormat="1" x14ac:dyDescent="0.35">
      <c r="A568" s="318"/>
      <c r="B568" s="318"/>
      <c r="C568" s="318"/>
      <c r="D568" s="318"/>
      <c r="E568" s="319"/>
      <c r="F568" s="318"/>
      <c r="G568" s="318"/>
      <c r="H568" s="318"/>
      <c r="I568" s="318"/>
      <c r="J568" s="318"/>
      <c r="K568" s="318"/>
      <c r="L568" s="318"/>
    </row>
    <row r="569" spans="1:12" s="321" customFormat="1" x14ac:dyDescent="0.35">
      <c r="A569" s="318"/>
      <c r="B569" s="318"/>
      <c r="C569" s="318"/>
      <c r="D569" s="318"/>
      <c r="E569" s="319"/>
      <c r="F569" s="318"/>
      <c r="G569" s="318"/>
      <c r="H569" s="318"/>
      <c r="I569" s="318"/>
      <c r="J569" s="318"/>
      <c r="K569" s="318"/>
      <c r="L569" s="318"/>
    </row>
    <row r="570" spans="1:12" s="321" customFormat="1" x14ac:dyDescent="0.35">
      <c r="A570" s="318"/>
      <c r="B570" s="318"/>
      <c r="C570" s="318"/>
      <c r="D570" s="318"/>
      <c r="E570" s="319"/>
      <c r="F570" s="318"/>
      <c r="G570" s="318"/>
      <c r="H570" s="318"/>
      <c r="I570" s="318"/>
      <c r="J570" s="318"/>
      <c r="K570" s="318"/>
      <c r="L570" s="318"/>
    </row>
    <row r="571" spans="1:12" s="321" customFormat="1" x14ac:dyDescent="0.35">
      <c r="A571" s="318"/>
      <c r="B571" s="318"/>
      <c r="C571" s="318"/>
      <c r="D571" s="318"/>
      <c r="E571" s="319"/>
      <c r="F571" s="318"/>
      <c r="G571" s="318"/>
      <c r="H571" s="318"/>
      <c r="I571" s="318"/>
      <c r="J571" s="318"/>
      <c r="K571" s="318"/>
      <c r="L571" s="318"/>
    </row>
    <row r="572" spans="1:12" s="321" customFormat="1" x14ac:dyDescent="0.35">
      <c r="A572" s="318"/>
      <c r="B572" s="318"/>
      <c r="C572" s="318"/>
      <c r="D572" s="318"/>
      <c r="E572" s="319"/>
      <c r="F572" s="318"/>
      <c r="G572" s="318"/>
      <c r="H572" s="318"/>
      <c r="I572" s="318"/>
      <c r="J572" s="318"/>
      <c r="K572" s="318"/>
      <c r="L572" s="318"/>
    </row>
    <row r="573" spans="1:12" s="321" customFormat="1" x14ac:dyDescent="0.35">
      <c r="A573" s="318"/>
      <c r="B573" s="318"/>
      <c r="C573" s="318"/>
      <c r="D573" s="318"/>
      <c r="E573" s="319"/>
      <c r="F573" s="318"/>
      <c r="G573" s="318"/>
      <c r="H573" s="318"/>
      <c r="I573" s="318"/>
      <c r="J573" s="318"/>
      <c r="K573" s="318"/>
      <c r="L573" s="318"/>
    </row>
    <row r="574" spans="1:12" s="321" customFormat="1" x14ac:dyDescent="0.35">
      <c r="A574" s="318"/>
      <c r="B574" s="318"/>
      <c r="C574" s="318"/>
      <c r="D574" s="318"/>
      <c r="E574" s="319"/>
      <c r="F574" s="318"/>
      <c r="G574" s="318"/>
      <c r="H574" s="318"/>
      <c r="I574" s="318"/>
      <c r="J574" s="318"/>
      <c r="K574" s="318"/>
      <c r="L574" s="318"/>
    </row>
    <row r="575" spans="1:12" s="321" customFormat="1" x14ac:dyDescent="0.35">
      <c r="A575" s="318"/>
      <c r="B575" s="318"/>
      <c r="C575" s="318"/>
      <c r="D575" s="318"/>
      <c r="E575" s="319"/>
      <c r="F575" s="318"/>
      <c r="G575" s="318"/>
      <c r="H575" s="318"/>
      <c r="I575" s="318"/>
      <c r="J575" s="318"/>
      <c r="K575" s="318"/>
      <c r="L575" s="318"/>
    </row>
    <row r="576" spans="1:12" s="321" customFormat="1" x14ac:dyDescent="0.35">
      <c r="A576" s="318"/>
      <c r="B576" s="318"/>
      <c r="C576" s="318"/>
      <c r="D576" s="318"/>
      <c r="E576" s="319"/>
      <c r="F576" s="318"/>
      <c r="G576" s="318"/>
      <c r="H576" s="318"/>
      <c r="I576" s="318"/>
      <c r="J576" s="318"/>
      <c r="K576" s="318"/>
      <c r="L576" s="318"/>
    </row>
    <row r="577" spans="1:12" s="321" customFormat="1" x14ac:dyDescent="0.35">
      <c r="A577" s="318"/>
      <c r="B577" s="318"/>
      <c r="C577" s="318"/>
      <c r="D577" s="318"/>
      <c r="E577" s="319"/>
      <c r="F577" s="318"/>
      <c r="G577" s="318"/>
      <c r="H577" s="318"/>
      <c r="I577" s="318"/>
      <c r="J577" s="318"/>
      <c r="K577" s="318"/>
      <c r="L577" s="318"/>
    </row>
    <row r="578" spans="1:12" s="321" customFormat="1" x14ac:dyDescent="0.35">
      <c r="A578" s="318"/>
      <c r="B578" s="318"/>
      <c r="C578" s="318"/>
      <c r="D578" s="318"/>
      <c r="E578" s="319"/>
      <c r="F578" s="318"/>
      <c r="G578" s="318"/>
      <c r="H578" s="318"/>
      <c r="I578" s="318"/>
      <c r="J578" s="318"/>
      <c r="K578" s="318"/>
      <c r="L578" s="318"/>
    </row>
    <row r="579" spans="1:12" s="321" customFormat="1" x14ac:dyDescent="0.35">
      <c r="A579" s="318"/>
      <c r="B579" s="318"/>
      <c r="C579" s="318"/>
      <c r="D579" s="318"/>
      <c r="E579" s="319"/>
      <c r="F579" s="318"/>
      <c r="G579" s="318"/>
      <c r="H579" s="318"/>
      <c r="I579" s="318"/>
      <c r="J579" s="318"/>
      <c r="K579" s="318"/>
      <c r="L579" s="318"/>
    </row>
    <row r="580" spans="1:12" s="321" customFormat="1" x14ac:dyDescent="0.35">
      <c r="A580" s="318"/>
      <c r="B580" s="318"/>
      <c r="C580" s="318"/>
      <c r="D580" s="318"/>
      <c r="E580" s="319"/>
      <c r="F580" s="318"/>
      <c r="G580" s="318"/>
      <c r="H580" s="318"/>
      <c r="I580" s="318"/>
      <c r="J580" s="318"/>
      <c r="K580" s="318"/>
      <c r="L580" s="318"/>
    </row>
    <row r="581" spans="1:12" s="321" customFormat="1" x14ac:dyDescent="0.35">
      <c r="A581" s="318"/>
      <c r="B581" s="318"/>
      <c r="C581" s="318"/>
      <c r="D581" s="318"/>
      <c r="E581" s="319"/>
      <c r="F581" s="318"/>
      <c r="G581" s="318"/>
      <c r="H581" s="318"/>
      <c r="I581" s="318"/>
      <c r="J581" s="318"/>
      <c r="K581" s="318"/>
      <c r="L581" s="318"/>
    </row>
    <row r="582" spans="1:12" s="321" customFormat="1" x14ac:dyDescent="0.35">
      <c r="A582" s="318"/>
      <c r="B582" s="318"/>
      <c r="C582" s="318"/>
      <c r="D582" s="318"/>
      <c r="E582" s="319"/>
      <c r="F582" s="318"/>
      <c r="G582" s="318"/>
      <c r="H582" s="318"/>
      <c r="I582" s="318"/>
      <c r="J582" s="318"/>
      <c r="K582" s="318"/>
      <c r="L582" s="318"/>
    </row>
    <row r="583" spans="1:12" s="321" customFormat="1" x14ac:dyDescent="0.35">
      <c r="A583" s="318"/>
      <c r="B583" s="318"/>
      <c r="C583" s="318"/>
      <c r="D583" s="318"/>
      <c r="E583" s="319"/>
      <c r="F583" s="318"/>
      <c r="G583" s="318"/>
      <c r="H583" s="318"/>
      <c r="I583" s="318"/>
      <c r="J583" s="318"/>
      <c r="K583" s="318"/>
      <c r="L583" s="318"/>
    </row>
    <row r="584" spans="1:12" s="321" customFormat="1" x14ac:dyDescent="0.35">
      <c r="A584" s="318"/>
      <c r="B584" s="318"/>
      <c r="C584" s="318"/>
      <c r="D584" s="318"/>
      <c r="E584" s="319"/>
      <c r="F584" s="318"/>
      <c r="G584" s="318"/>
      <c r="H584" s="318"/>
      <c r="I584" s="318"/>
      <c r="J584" s="318"/>
      <c r="K584" s="318"/>
      <c r="L584" s="318"/>
    </row>
    <row r="585" spans="1:12" s="321" customFormat="1" x14ac:dyDescent="0.35">
      <c r="A585" s="318"/>
      <c r="B585" s="318"/>
      <c r="C585" s="318"/>
      <c r="D585" s="318"/>
      <c r="E585" s="319"/>
      <c r="F585" s="318"/>
      <c r="G585" s="318"/>
      <c r="H585" s="318"/>
      <c r="I585" s="318"/>
      <c r="J585" s="318"/>
      <c r="K585" s="318"/>
      <c r="L585" s="318"/>
    </row>
    <row r="586" spans="1:12" s="321" customFormat="1" x14ac:dyDescent="0.35">
      <c r="A586" s="318"/>
      <c r="B586" s="318"/>
      <c r="C586" s="318"/>
      <c r="D586" s="318"/>
      <c r="E586" s="319"/>
      <c r="F586" s="318"/>
      <c r="G586" s="318"/>
      <c r="H586" s="318"/>
      <c r="I586" s="318"/>
      <c r="J586" s="318"/>
      <c r="K586" s="318"/>
      <c r="L586" s="318"/>
    </row>
    <row r="587" spans="1:12" s="321" customFormat="1" x14ac:dyDescent="0.35">
      <c r="A587" s="318"/>
      <c r="B587" s="318"/>
      <c r="C587" s="318"/>
      <c r="D587" s="318"/>
      <c r="E587" s="319"/>
      <c r="F587" s="318"/>
      <c r="G587" s="318"/>
      <c r="H587" s="318"/>
      <c r="I587" s="318"/>
      <c r="J587" s="318"/>
      <c r="K587" s="318"/>
      <c r="L587" s="318"/>
    </row>
    <row r="588" spans="1:12" s="321" customFormat="1" x14ac:dyDescent="0.35">
      <c r="A588" s="318"/>
      <c r="B588" s="318"/>
      <c r="C588" s="318"/>
      <c r="D588" s="318"/>
      <c r="E588" s="319"/>
      <c r="F588" s="318"/>
      <c r="G588" s="318"/>
      <c r="H588" s="318"/>
      <c r="I588" s="318"/>
      <c r="J588" s="318"/>
      <c r="K588" s="318"/>
      <c r="L588" s="318"/>
    </row>
    <row r="589" spans="1:12" s="321" customFormat="1" x14ac:dyDescent="0.35">
      <c r="A589" s="318"/>
      <c r="B589" s="318"/>
      <c r="C589" s="318"/>
      <c r="D589" s="318"/>
      <c r="E589" s="319"/>
      <c r="F589" s="318"/>
      <c r="G589" s="318"/>
      <c r="H589" s="318"/>
      <c r="I589" s="318"/>
      <c r="J589" s="318"/>
      <c r="K589" s="318"/>
      <c r="L589" s="318"/>
    </row>
    <row r="590" spans="1:12" s="321" customFormat="1" x14ac:dyDescent="0.35">
      <c r="A590" s="318"/>
      <c r="B590" s="318"/>
      <c r="C590" s="318"/>
      <c r="D590" s="318"/>
      <c r="E590" s="319"/>
      <c r="F590" s="318"/>
      <c r="G590" s="318"/>
      <c r="H590" s="318"/>
      <c r="I590" s="318"/>
      <c r="J590" s="318"/>
      <c r="K590" s="318"/>
      <c r="L590" s="318"/>
    </row>
    <row r="591" spans="1:12" s="321" customFormat="1" x14ac:dyDescent="0.35">
      <c r="A591" s="318"/>
      <c r="B591" s="318"/>
      <c r="C591" s="318"/>
      <c r="D591" s="318"/>
      <c r="E591" s="319"/>
      <c r="F591" s="318"/>
      <c r="G591" s="318"/>
      <c r="H591" s="318"/>
      <c r="I591" s="318"/>
      <c r="J591" s="318"/>
      <c r="K591" s="318"/>
      <c r="L591" s="318"/>
    </row>
    <row r="592" spans="1:12" s="321" customFormat="1" x14ac:dyDescent="0.35">
      <c r="A592" s="318"/>
      <c r="B592" s="318"/>
      <c r="C592" s="318"/>
      <c r="D592" s="318"/>
      <c r="E592" s="319"/>
      <c r="F592" s="318"/>
      <c r="G592" s="318"/>
      <c r="H592" s="318"/>
      <c r="I592" s="318"/>
      <c r="J592" s="318"/>
      <c r="K592" s="318"/>
      <c r="L592" s="318"/>
    </row>
    <row r="593" spans="1:12" s="321" customFormat="1" x14ac:dyDescent="0.35">
      <c r="A593" s="318"/>
      <c r="B593" s="318"/>
      <c r="C593" s="318"/>
      <c r="D593" s="318"/>
      <c r="E593" s="319"/>
      <c r="F593" s="318"/>
      <c r="G593" s="318"/>
      <c r="H593" s="318"/>
      <c r="I593" s="318"/>
      <c r="J593" s="318"/>
      <c r="K593" s="318"/>
      <c r="L593" s="318"/>
    </row>
    <row r="594" spans="1:12" s="321" customFormat="1" x14ac:dyDescent="0.35">
      <c r="A594" s="318"/>
      <c r="B594" s="318"/>
      <c r="C594" s="318"/>
      <c r="D594" s="318"/>
      <c r="E594" s="319"/>
      <c r="F594" s="318"/>
      <c r="G594" s="318"/>
      <c r="H594" s="318"/>
      <c r="I594" s="318"/>
      <c r="J594" s="318"/>
      <c r="K594" s="318"/>
      <c r="L594" s="318"/>
    </row>
    <row r="595" spans="1:12" s="321" customFormat="1" x14ac:dyDescent="0.35">
      <c r="A595" s="318"/>
      <c r="B595" s="318"/>
      <c r="C595" s="318"/>
      <c r="D595" s="318"/>
      <c r="E595" s="319"/>
      <c r="F595" s="318"/>
      <c r="G595" s="318"/>
      <c r="H595" s="318"/>
      <c r="I595" s="318"/>
      <c r="J595" s="318"/>
      <c r="K595" s="318"/>
      <c r="L595" s="318"/>
    </row>
    <row r="596" spans="1:12" s="321" customFormat="1" x14ac:dyDescent="0.35">
      <c r="A596" s="318"/>
      <c r="B596" s="318"/>
      <c r="C596" s="318"/>
      <c r="D596" s="318"/>
      <c r="E596" s="319"/>
      <c r="F596" s="318"/>
      <c r="G596" s="318"/>
      <c r="H596" s="318"/>
      <c r="I596" s="318"/>
      <c r="J596" s="318"/>
      <c r="K596" s="318"/>
      <c r="L596" s="318"/>
    </row>
    <row r="597" spans="1:12" s="321" customFormat="1" x14ac:dyDescent="0.35">
      <c r="A597" s="318"/>
      <c r="B597" s="318"/>
      <c r="C597" s="318"/>
      <c r="D597" s="318"/>
      <c r="E597" s="319"/>
      <c r="F597" s="318"/>
      <c r="G597" s="318"/>
      <c r="H597" s="318"/>
      <c r="I597" s="318"/>
      <c r="J597" s="318"/>
      <c r="K597" s="318"/>
      <c r="L597" s="318"/>
    </row>
    <row r="598" spans="1:12" s="321" customFormat="1" x14ac:dyDescent="0.35">
      <c r="A598" s="318"/>
      <c r="B598" s="318"/>
      <c r="C598" s="318"/>
      <c r="D598" s="318"/>
      <c r="E598" s="319"/>
      <c r="F598" s="318"/>
      <c r="G598" s="318"/>
      <c r="H598" s="318"/>
      <c r="I598" s="318"/>
      <c r="J598" s="318"/>
      <c r="K598" s="318"/>
      <c r="L598" s="318"/>
    </row>
    <row r="599" spans="1:12" s="321" customFormat="1" x14ac:dyDescent="0.35">
      <c r="A599" s="318"/>
      <c r="B599" s="318"/>
      <c r="C599" s="318"/>
      <c r="D599" s="318"/>
      <c r="E599" s="319"/>
      <c r="F599" s="318"/>
      <c r="G599" s="318"/>
      <c r="H599" s="318"/>
      <c r="I599" s="318"/>
      <c r="J599" s="318"/>
      <c r="K599" s="318"/>
      <c r="L599" s="318"/>
    </row>
    <row r="600" spans="1:12" s="321" customFormat="1" x14ac:dyDescent="0.35">
      <c r="A600" s="318"/>
      <c r="B600" s="318"/>
      <c r="C600" s="318"/>
      <c r="D600" s="318"/>
      <c r="E600" s="319"/>
      <c r="F600" s="318"/>
      <c r="G600" s="318"/>
      <c r="H600" s="318"/>
      <c r="I600" s="318"/>
      <c r="J600" s="318"/>
      <c r="K600" s="318"/>
      <c r="L600" s="318"/>
    </row>
    <row r="601" spans="1:12" s="321" customFormat="1" x14ac:dyDescent="0.35">
      <c r="A601" s="318"/>
      <c r="B601" s="318"/>
      <c r="C601" s="318"/>
      <c r="D601" s="318"/>
      <c r="E601" s="319"/>
      <c r="F601" s="318"/>
      <c r="G601" s="318"/>
      <c r="H601" s="318"/>
      <c r="I601" s="318"/>
      <c r="J601" s="318"/>
      <c r="K601" s="318"/>
      <c r="L601" s="318"/>
    </row>
    <row r="602" spans="1:12" s="321" customFormat="1" x14ac:dyDescent="0.35">
      <c r="A602" s="318"/>
      <c r="B602" s="318"/>
      <c r="C602" s="318"/>
      <c r="D602" s="318"/>
      <c r="E602" s="319"/>
      <c r="F602" s="318"/>
      <c r="G602" s="318"/>
      <c r="H602" s="318"/>
      <c r="I602" s="318"/>
      <c r="J602" s="318"/>
      <c r="K602" s="318"/>
      <c r="L602" s="318"/>
    </row>
    <row r="603" spans="1:12" s="321" customFormat="1" x14ac:dyDescent="0.35">
      <c r="A603" s="318"/>
      <c r="B603" s="318"/>
      <c r="C603" s="318"/>
      <c r="D603" s="318"/>
      <c r="E603" s="319"/>
      <c r="F603" s="318"/>
      <c r="G603" s="318"/>
      <c r="H603" s="318"/>
      <c r="I603" s="318"/>
      <c r="J603" s="318"/>
      <c r="K603" s="318"/>
      <c r="L603" s="318"/>
    </row>
    <row r="604" spans="1:12" s="321" customFormat="1" x14ac:dyDescent="0.35">
      <c r="A604" s="318"/>
      <c r="B604" s="318"/>
      <c r="C604" s="318"/>
      <c r="D604" s="318"/>
      <c r="E604" s="319"/>
      <c r="F604" s="318"/>
      <c r="G604" s="318"/>
      <c r="H604" s="318"/>
      <c r="I604" s="318"/>
      <c r="J604" s="318"/>
      <c r="K604" s="318"/>
      <c r="L604" s="318"/>
    </row>
    <row r="605" spans="1:12" s="321" customFormat="1" x14ac:dyDescent="0.35">
      <c r="A605" s="318"/>
      <c r="B605" s="318"/>
      <c r="C605" s="318"/>
      <c r="D605" s="318"/>
      <c r="E605" s="319"/>
      <c r="F605" s="318"/>
      <c r="G605" s="318"/>
      <c r="H605" s="318"/>
      <c r="I605" s="318"/>
      <c r="J605" s="318"/>
      <c r="K605" s="318"/>
      <c r="L605" s="318"/>
    </row>
    <row r="606" spans="1:12" s="321" customFormat="1" x14ac:dyDescent="0.35">
      <c r="A606" s="318"/>
      <c r="B606" s="318"/>
      <c r="C606" s="318"/>
      <c r="D606" s="318"/>
      <c r="E606" s="319"/>
      <c r="F606" s="318"/>
      <c r="G606" s="318"/>
      <c r="H606" s="318"/>
      <c r="I606" s="318"/>
      <c r="J606" s="318"/>
      <c r="K606" s="318"/>
      <c r="L606" s="318"/>
    </row>
    <row r="607" spans="1:12" s="321" customFormat="1" x14ac:dyDescent="0.35">
      <c r="A607" s="318"/>
      <c r="B607" s="318"/>
      <c r="C607" s="318"/>
      <c r="D607" s="318"/>
      <c r="E607" s="319"/>
      <c r="F607" s="318"/>
      <c r="G607" s="318"/>
      <c r="H607" s="318"/>
      <c r="I607" s="318"/>
      <c r="J607" s="318"/>
      <c r="K607" s="318"/>
      <c r="L607" s="318"/>
    </row>
    <row r="608" spans="1:12" s="321" customFormat="1" x14ac:dyDescent="0.35">
      <c r="A608" s="318"/>
      <c r="B608" s="318"/>
      <c r="C608" s="318"/>
      <c r="D608" s="318"/>
      <c r="E608" s="319"/>
      <c r="F608" s="318"/>
      <c r="G608" s="318"/>
      <c r="H608" s="318"/>
      <c r="I608" s="318"/>
      <c r="J608" s="318"/>
      <c r="K608" s="318"/>
      <c r="L608" s="318"/>
    </row>
    <row r="609" spans="1:12" s="321" customFormat="1" x14ac:dyDescent="0.35">
      <c r="A609" s="318"/>
      <c r="B609" s="318"/>
      <c r="C609" s="318"/>
      <c r="D609" s="318"/>
      <c r="E609" s="319"/>
      <c r="F609" s="318"/>
      <c r="G609" s="318"/>
      <c r="H609" s="318"/>
      <c r="I609" s="318"/>
      <c r="J609" s="318"/>
      <c r="K609" s="318"/>
      <c r="L609" s="318"/>
    </row>
    <row r="610" spans="1:12" s="321" customFormat="1" x14ac:dyDescent="0.35">
      <c r="A610" s="318"/>
      <c r="B610" s="318"/>
      <c r="C610" s="318"/>
      <c r="D610" s="318"/>
      <c r="E610" s="319"/>
      <c r="F610" s="318"/>
      <c r="G610" s="318"/>
      <c r="H610" s="318"/>
      <c r="I610" s="318"/>
      <c r="J610" s="318"/>
      <c r="K610" s="318"/>
      <c r="L610" s="318"/>
    </row>
    <row r="611" spans="1:12" s="321" customFormat="1" x14ac:dyDescent="0.35">
      <c r="A611" s="318"/>
      <c r="B611" s="318"/>
      <c r="C611" s="318"/>
      <c r="D611" s="318"/>
      <c r="E611" s="319"/>
      <c r="F611" s="318"/>
      <c r="G611" s="318"/>
      <c r="H611" s="318"/>
      <c r="I611" s="318"/>
      <c r="J611" s="318"/>
      <c r="K611" s="318"/>
      <c r="L611" s="318"/>
    </row>
    <row r="612" spans="1:12" s="321" customFormat="1" x14ac:dyDescent="0.35">
      <c r="A612" s="318"/>
      <c r="B612" s="318"/>
      <c r="C612" s="318"/>
      <c r="D612" s="318"/>
      <c r="E612" s="319"/>
      <c r="F612" s="318"/>
      <c r="G612" s="318"/>
      <c r="H612" s="318"/>
      <c r="I612" s="318"/>
      <c r="J612" s="318"/>
      <c r="K612" s="318"/>
      <c r="L612" s="318"/>
    </row>
    <row r="613" spans="1:12" s="321" customFormat="1" x14ac:dyDescent="0.35">
      <c r="A613" s="318"/>
      <c r="B613" s="318"/>
      <c r="C613" s="318"/>
      <c r="D613" s="318"/>
      <c r="E613" s="319"/>
      <c r="F613" s="318"/>
      <c r="G613" s="318"/>
      <c r="H613" s="318"/>
      <c r="I613" s="318"/>
      <c r="J613" s="318"/>
      <c r="K613" s="318"/>
      <c r="L613" s="318"/>
    </row>
    <row r="614" spans="1:12" s="321" customFormat="1" x14ac:dyDescent="0.35">
      <c r="A614" s="318"/>
      <c r="B614" s="318"/>
      <c r="C614" s="318"/>
      <c r="D614" s="318"/>
      <c r="E614" s="319"/>
      <c r="F614" s="318"/>
      <c r="G614" s="318"/>
      <c r="H614" s="318"/>
      <c r="I614" s="318"/>
      <c r="J614" s="318"/>
      <c r="K614" s="318"/>
      <c r="L614" s="318"/>
    </row>
    <row r="615" spans="1:12" s="321" customFormat="1" x14ac:dyDescent="0.35">
      <c r="A615" s="318"/>
      <c r="B615" s="318"/>
      <c r="C615" s="318"/>
      <c r="D615" s="318"/>
      <c r="E615" s="319"/>
      <c r="F615" s="318"/>
      <c r="G615" s="318"/>
      <c r="H615" s="318"/>
      <c r="I615" s="318"/>
      <c r="J615" s="318"/>
      <c r="K615" s="318"/>
      <c r="L615" s="318"/>
    </row>
    <row r="616" spans="1:12" s="321" customFormat="1" x14ac:dyDescent="0.35">
      <c r="A616" s="318"/>
      <c r="B616" s="318"/>
      <c r="C616" s="318"/>
      <c r="D616" s="318"/>
      <c r="E616" s="319"/>
      <c r="F616" s="318"/>
      <c r="G616" s="318"/>
      <c r="H616" s="318"/>
      <c r="I616" s="318"/>
      <c r="J616" s="318"/>
      <c r="K616" s="318"/>
      <c r="L616" s="318"/>
    </row>
    <row r="617" spans="1:12" s="321" customFormat="1" x14ac:dyDescent="0.35">
      <c r="A617" s="318"/>
      <c r="B617" s="318"/>
      <c r="C617" s="318"/>
      <c r="D617" s="318"/>
      <c r="E617" s="319"/>
      <c r="F617" s="318"/>
      <c r="G617" s="318"/>
      <c r="H617" s="318"/>
      <c r="I617" s="318"/>
      <c r="J617" s="318"/>
      <c r="K617" s="318"/>
      <c r="L617" s="318"/>
    </row>
    <row r="618" spans="1:12" s="321" customFormat="1" x14ac:dyDescent="0.35">
      <c r="A618" s="318"/>
      <c r="B618" s="318"/>
      <c r="C618" s="318"/>
      <c r="D618" s="318"/>
      <c r="E618" s="319"/>
      <c r="F618" s="318"/>
      <c r="G618" s="318"/>
      <c r="H618" s="318"/>
      <c r="I618" s="318"/>
      <c r="J618" s="318"/>
      <c r="K618" s="318"/>
      <c r="L618" s="318"/>
    </row>
    <row r="619" spans="1:12" s="321" customFormat="1" x14ac:dyDescent="0.35">
      <c r="A619" s="318"/>
      <c r="B619" s="318"/>
      <c r="C619" s="318"/>
      <c r="D619" s="318"/>
      <c r="E619" s="319"/>
      <c r="F619" s="318"/>
      <c r="G619" s="318"/>
      <c r="H619" s="318"/>
      <c r="I619" s="318"/>
      <c r="J619" s="318"/>
      <c r="K619" s="318"/>
      <c r="L619" s="318"/>
    </row>
    <row r="620" spans="1:12" s="321" customFormat="1" x14ac:dyDescent="0.35">
      <c r="A620" s="318"/>
      <c r="B620" s="318"/>
      <c r="C620" s="318"/>
      <c r="D620" s="318"/>
      <c r="E620" s="319"/>
      <c r="F620" s="318"/>
      <c r="G620" s="318"/>
      <c r="H620" s="318"/>
      <c r="I620" s="318"/>
      <c r="J620" s="318"/>
      <c r="K620" s="318"/>
      <c r="L620" s="318"/>
    </row>
    <row r="621" spans="1:12" s="321" customFormat="1" x14ac:dyDescent="0.35">
      <c r="A621" s="318"/>
      <c r="B621" s="318"/>
      <c r="C621" s="318"/>
      <c r="D621" s="318"/>
      <c r="E621" s="319"/>
      <c r="F621" s="318"/>
      <c r="G621" s="318"/>
      <c r="H621" s="318"/>
      <c r="I621" s="318"/>
      <c r="J621" s="318"/>
      <c r="K621" s="318"/>
      <c r="L621" s="318"/>
    </row>
    <row r="622" spans="1:12" s="321" customFormat="1" x14ac:dyDescent="0.35">
      <c r="A622" s="318"/>
      <c r="B622" s="318"/>
      <c r="C622" s="318"/>
      <c r="D622" s="318"/>
      <c r="E622" s="319"/>
      <c r="F622" s="318"/>
      <c r="G622" s="318"/>
      <c r="H622" s="318"/>
      <c r="I622" s="318"/>
      <c r="J622" s="318"/>
      <c r="K622" s="318"/>
      <c r="L622" s="318"/>
    </row>
    <row r="623" spans="1:12" s="321" customFormat="1" x14ac:dyDescent="0.35">
      <c r="A623" s="318"/>
      <c r="B623" s="318"/>
      <c r="C623" s="318"/>
      <c r="D623" s="318"/>
      <c r="E623" s="319"/>
      <c r="F623" s="318"/>
      <c r="G623" s="318"/>
      <c r="H623" s="318"/>
      <c r="I623" s="318"/>
      <c r="J623" s="318"/>
      <c r="K623" s="318"/>
      <c r="L623" s="318"/>
    </row>
    <row r="624" spans="1:12" s="321" customFormat="1" x14ac:dyDescent="0.35">
      <c r="A624" s="318"/>
      <c r="B624" s="318"/>
      <c r="C624" s="318"/>
      <c r="D624" s="318"/>
      <c r="E624" s="319"/>
      <c r="F624" s="318"/>
      <c r="G624" s="318"/>
      <c r="H624" s="318"/>
      <c r="I624" s="318"/>
      <c r="J624" s="318"/>
      <c r="K624" s="318"/>
      <c r="L624" s="318"/>
    </row>
    <row r="625" spans="1:12" s="321" customFormat="1" x14ac:dyDescent="0.35">
      <c r="A625" s="318"/>
      <c r="B625" s="318"/>
      <c r="C625" s="318"/>
      <c r="D625" s="318"/>
      <c r="E625" s="319"/>
      <c r="F625" s="318"/>
      <c r="G625" s="318"/>
      <c r="H625" s="318"/>
      <c r="I625" s="318"/>
      <c r="J625" s="318"/>
      <c r="K625" s="318"/>
      <c r="L625" s="318"/>
    </row>
    <row r="626" spans="1:12" s="321" customFormat="1" x14ac:dyDescent="0.35">
      <c r="A626" s="318"/>
      <c r="B626" s="318"/>
      <c r="C626" s="318"/>
      <c r="D626" s="318"/>
      <c r="E626" s="319"/>
      <c r="F626" s="318"/>
      <c r="G626" s="318"/>
      <c r="H626" s="318"/>
      <c r="I626" s="318"/>
      <c r="J626" s="318"/>
      <c r="K626" s="318"/>
      <c r="L626" s="318"/>
    </row>
    <row r="627" spans="1:12" s="321" customFormat="1" x14ac:dyDescent="0.35">
      <c r="A627" s="318"/>
      <c r="B627" s="318"/>
      <c r="C627" s="318"/>
      <c r="D627" s="318"/>
      <c r="E627" s="319"/>
      <c r="F627" s="318"/>
      <c r="G627" s="318"/>
      <c r="H627" s="318"/>
      <c r="I627" s="318"/>
      <c r="J627" s="318"/>
      <c r="K627" s="318"/>
      <c r="L627" s="318"/>
    </row>
    <row r="628" spans="1:12" s="321" customFormat="1" x14ac:dyDescent="0.35">
      <c r="A628" s="318"/>
      <c r="B628" s="318"/>
      <c r="C628" s="318"/>
      <c r="D628" s="318"/>
      <c r="E628" s="319"/>
      <c r="F628" s="318"/>
      <c r="G628" s="318"/>
      <c r="H628" s="318"/>
      <c r="I628" s="318"/>
      <c r="J628" s="318"/>
      <c r="K628" s="318"/>
      <c r="L628" s="318"/>
    </row>
    <row r="629" spans="1:12" s="321" customFormat="1" x14ac:dyDescent="0.35">
      <c r="A629" s="318"/>
      <c r="B629" s="318"/>
      <c r="C629" s="318"/>
      <c r="D629" s="318"/>
      <c r="E629" s="319"/>
      <c r="F629" s="318"/>
      <c r="G629" s="318"/>
      <c r="H629" s="318"/>
      <c r="I629" s="318"/>
      <c r="J629" s="318"/>
      <c r="K629" s="318"/>
      <c r="L629" s="318"/>
    </row>
    <row r="630" spans="1:12" s="321" customFormat="1" x14ac:dyDescent="0.35">
      <c r="A630" s="318"/>
      <c r="B630" s="318"/>
      <c r="C630" s="318"/>
      <c r="D630" s="318"/>
      <c r="E630" s="319"/>
      <c r="F630" s="318"/>
      <c r="G630" s="318"/>
      <c r="H630" s="318"/>
      <c r="I630" s="318"/>
      <c r="J630" s="318"/>
      <c r="K630" s="318"/>
      <c r="L630" s="318"/>
    </row>
    <row r="631" spans="1:12" s="321" customFormat="1" x14ac:dyDescent="0.35">
      <c r="A631" s="318"/>
      <c r="B631" s="318"/>
      <c r="C631" s="318"/>
      <c r="D631" s="318"/>
      <c r="E631" s="319"/>
      <c r="F631" s="318"/>
      <c r="G631" s="318"/>
      <c r="H631" s="318"/>
      <c r="I631" s="318"/>
      <c r="J631" s="318"/>
      <c r="K631" s="318"/>
      <c r="L631" s="318"/>
    </row>
    <row r="632" spans="1:12" s="321" customFormat="1" x14ac:dyDescent="0.35">
      <c r="A632" s="318"/>
      <c r="B632" s="318"/>
      <c r="C632" s="318"/>
      <c r="D632" s="318"/>
      <c r="E632" s="319"/>
      <c r="F632" s="318"/>
      <c r="G632" s="318"/>
      <c r="H632" s="318"/>
      <c r="I632" s="318"/>
      <c r="J632" s="318"/>
      <c r="K632" s="318"/>
      <c r="L632" s="318"/>
    </row>
    <row r="633" spans="1:12" s="321" customFormat="1" x14ac:dyDescent="0.35">
      <c r="A633" s="318"/>
      <c r="B633" s="318"/>
      <c r="C633" s="318"/>
      <c r="D633" s="318"/>
      <c r="E633" s="319"/>
      <c r="F633" s="318"/>
      <c r="G633" s="318"/>
      <c r="H633" s="318"/>
      <c r="I633" s="318"/>
      <c r="J633" s="318"/>
      <c r="K633" s="318"/>
      <c r="L633" s="318"/>
    </row>
    <row r="634" spans="1:12" s="321" customFormat="1" x14ac:dyDescent="0.35">
      <c r="A634" s="318"/>
      <c r="B634" s="318"/>
      <c r="C634" s="318"/>
      <c r="D634" s="318"/>
      <c r="E634" s="319"/>
      <c r="F634" s="318"/>
      <c r="G634" s="318"/>
      <c r="H634" s="318"/>
      <c r="I634" s="318"/>
      <c r="J634" s="318"/>
      <c r="K634" s="318"/>
      <c r="L634" s="318"/>
    </row>
    <row r="635" spans="1:12" s="321" customFormat="1" x14ac:dyDescent="0.35">
      <c r="A635" s="318"/>
      <c r="B635" s="318"/>
      <c r="C635" s="318"/>
      <c r="D635" s="318"/>
      <c r="E635" s="319"/>
      <c r="F635" s="318"/>
      <c r="G635" s="318"/>
      <c r="H635" s="318"/>
      <c r="I635" s="318"/>
      <c r="J635" s="318"/>
      <c r="K635" s="318"/>
      <c r="L635" s="318"/>
    </row>
    <row r="636" spans="1:12" s="321" customFormat="1" x14ac:dyDescent="0.35">
      <c r="A636" s="318"/>
      <c r="B636" s="318"/>
      <c r="C636" s="318"/>
      <c r="D636" s="318"/>
      <c r="E636" s="319"/>
      <c r="F636" s="318"/>
      <c r="G636" s="318"/>
      <c r="H636" s="318"/>
      <c r="I636" s="318"/>
      <c r="J636" s="318"/>
      <c r="K636" s="318"/>
      <c r="L636" s="318"/>
    </row>
    <row r="637" spans="1:12" s="321" customFormat="1" x14ac:dyDescent="0.35">
      <c r="A637" s="318"/>
      <c r="B637" s="318"/>
      <c r="C637" s="318"/>
      <c r="D637" s="318"/>
      <c r="E637" s="319"/>
      <c r="F637" s="318"/>
      <c r="G637" s="318"/>
      <c r="H637" s="318"/>
      <c r="I637" s="318"/>
      <c r="J637" s="318"/>
      <c r="K637" s="318"/>
      <c r="L637" s="318"/>
    </row>
    <row r="638" spans="1:12" s="321" customFormat="1" x14ac:dyDescent="0.35">
      <c r="A638" s="318"/>
      <c r="B638" s="318"/>
      <c r="C638" s="318"/>
      <c r="D638" s="318"/>
      <c r="E638" s="319"/>
      <c r="F638" s="318"/>
      <c r="G638" s="318"/>
      <c r="H638" s="318"/>
      <c r="I638" s="318"/>
      <c r="J638" s="318"/>
      <c r="K638" s="318"/>
      <c r="L638" s="318"/>
    </row>
    <row r="639" spans="1:12" s="321" customFormat="1" x14ac:dyDescent="0.35">
      <c r="A639" s="318"/>
      <c r="B639" s="318"/>
      <c r="C639" s="318"/>
      <c r="D639" s="318"/>
      <c r="E639" s="319"/>
      <c r="F639" s="318"/>
      <c r="G639" s="318"/>
      <c r="H639" s="318"/>
      <c r="I639" s="318"/>
      <c r="J639" s="318"/>
      <c r="K639" s="318"/>
      <c r="L639" s="318"/>
    </row>
    <row r="640" spans="1:12" s="321" customFormat="1" x14ac:dyDescent="0.35">
      <c r="A640" s="318"/>
      <c r="B640" s="318"/>
      <c r="C640" s="318"/>
      <c r="D640" s="318"/>
      <c r="E640" s="319"/>
      <c r="F640" s="318"/>
      <c r="G640" s="318"/>
      <c r="H640" s="318"/>
      <c r="I640" s="318"/>
      <c r="J640" s="318"/>
      <c r="K640" s="318"/>
      <c r="L640" s="318"/>
    </row>
    <row r="641" spans="1:12" s="321" customFormat="1" x14ac:dyDescent="0.35">
      <c r="A641" s="318"/>
      <c r="B641" s="318"/>
      <c r="C641" s="318"/>
      <c r="D641" s="318"/>
      <c r="E641" s="319"/>
      <c r="F641" s="318"/>
      <c r="G641" s="318"/>
      <c r="H641" s="318"/>
      <c r="I641" s="318"/>
      <c r="J641" s="318"/>
      <c r="K641" s="318"/>
      <c r="L641" s="318"/>
    </row>
    <row r="642" spans="1:12" s="321" customFormat="1" x14ac:dyDescent="0.35">
      <c r="A642" s="318"/>
      <c r="B642" s="318"/>
      <c r="C642" s="318"/>
      <c r="D642" s="318"/>
      <c r="E642" s="319"/>
      <c r="F642" s="318"/>
      <c r="G642" s="318"/>
      <c r="H642" s="318"/>
      <c r="I642" s="318"/>
      <c r="J642" s="318"/>
      <c r="K642" s="318"/>
      <c r="L642" s="318"/>
    </row>
    <row r="643" spans="1:12" s="321" customFormat="1" x14ac:dyDescent="0.35">
      <c r="A643" s="318"/>
      <c r="B643" s="318"/>
      <c r="C643" s="318"/>
      <c r="D643" s="318"/>
      <c r="E643" s="319"/>
      <c r="F643" s="318"/>
      <c r="G643" s="318"/>
      <c r="H643" s="318"/>
      <c r="I643" s="318"/>
      <c r="J643" s="318"/>
      <c r="K643" s="318"/>
      <c r="L643" s="318"/>
    </row>
    <row r="644" spans="1:12" s="321" customFormat="1" x14ac:dyDescent="0.35">
      <c r="A644" s="318"/>
      <c r="B644" s="318"/>
      <c r="C644" s="318"/>
      <c r="D644" s="318"/>
      <c r="E644" s="319"/>
      <c r="F644" s="318"/>
      <c r="G644" s="318"/>
      <c r="H644" s="318"/>
      <c r="I644" s="318"/>
      <c r="J644" s="318"/>
      <c r="K644" s="318"/>
      <c r="L644" s="318"/>
    </row>
    <row r="645" spans="1:12" s="321" customFormat="1" x14ac:dyDescent="0.35">
      <c r="A645" s="318"/>
      <c r="B645" s="318"/>
      <c r="C645" s="318"/>
      <c r="D645" s="318"/>
      <c r="E645" s="319"/>
      <c r="F645" s="318"/>
      <c r="G645" s="318"/>
      <c r="H645" s="318"/>
      <c r="I645" s="318"/>
      <c r="J645" s="318"/>
      <c r="K645" s="318"/>
      <c r="L645" s="318"/>
    </row>
    <row r="646" spans="1:12" s="321" customFormat="1" x14ac:dyDescent="0.35">
      <c r="A646" s="318"/>
      <c r="B646" s="318"/>
      <c r="C646" s="318"/>
      <c r="D646" s="318"/>
      <c r="E646" s="319"/>
      <c r="F646" s="318"/>
      <c r="G646" s="318"/>
      <c r="H646" s="318"/>
      <c r="I646" s="318"/>
      <c r="J646" s="318"/>
      <c r="K646" s="318"/>
      <c r="L646" s="318"/>
    </row>
    <row r="647" spans="1:12" s="321" customFormat="1" x14ac:dyDescent="0.35">
      <c r="A647" s="318"/>
      <c r="B647" s="318"/>
      <c r="C647" s="318"/>
      <c r="D647" s="318"/>
      <c r="E647" s="319"/>
      <c r="F647" s="318"/>
      <c r="G647" s="318"/>
      <c r="H647" s="318"/>
      <c r="I647" s="318"/>
      <c r="J647" s="318"/>
      <c r="K647" s="318"/>
      <c r="L647" s="318"/>
    </row>
    <row r="648" spans="1:12" s="321" customFormat="1" x14ac:dyDescent="0.35">
      <c r="A648" s="318"/>
      <c r="B648" s="318"/>
      <c r="C648" s="318"/>
      <c r="D648" s="318"/>
      <c r="E648" s="319"/>
      <c r="F648" s="318"/>
      <c r="G648" s="318"/>
      <c r="H648" s="318"/>
      <c r="I648" s="318"/>
      <c r="J648" s="318"/>
      <c r="K648" s="318"/>
      <c r="L648" s="318"/>
    </row>
    <row r="649" spans="1:12" s="321" customFormat="1" x14ac:dyDescent="0.35">
      <c r="A649" s="318"/>
      <c r="B649" s="318"/>
      <c r="C649" s="318"/>
      <c r="D649" s="318"/>
      <c r="E649" s="319"/>
      <c r="F649" s="318"/>
      <c r="G649" s="318"/>
      <c r="H649" s="318"/>
      <c r="I649" s="318"/>
      <c r="J649" s="318"/>
      <c r="K649" s="318"/>
      <c r="L649" s="318"/>
    </row>
    <row r="650" spans="1:12" s="321" customFormat="1" x14ac:dyDescent="0.35">
      <c r="A650" s="318"/>
      <c r="B650" s="318"/>
      <c r="C650" s="318"/>
      <c r="D650" s="318"/>
      <c r="E650" s="319"/>
      <c r="F650" s="318"/>
      <c r="G650" s="318"/>
      <c r="H650" s="318"/>
      <c r="I650" s="318"/>
      <c r="J650" s="318"/>
      <c r="K650" s="318"/>
      <c r="L650" s="318"/>
    </row>
    <row r="651" spans="1:12" s="321" customFormat="1" x14ac:dyDescent="0.35">
      <c r="A651" s="318"/>
      <c r="B651" s="318"/>
      <c r="C651" s="318"/>
      <c r="D651" s="318"/>
      <c r="E651" s="319"/>
      <c r="F651" s="318"/>
      <c r="G651" s="318"/>
      <c r="H651" s="318"/>
      <c r="I651" s="318"/>
      <c r="J651" s="318"/>
      <c r="K651" s="318"/>
      <c r="L651" s="318"/>
    </row>
    <row r="652" spans="1:12" s="321" customFormat="1" x14ac:dyDescent="0.35">
      <c r="A652" s="318"/>
      <c r="B652" s="318"/>
      <c r="C652" s="318"/>
      <c r="D652" s="318"/>
      <c r="E652" s="319"/>
      <c r="F652" s="318"/>
      <c r="G652" s="318"/>
      <c r="H652" s="318"/>
      <c r="I652" s="318"/>
      <c r="J652" s="318"/>
      <c r="K652" s="318"/>
      <c r="L652" s="318"/>
    </row>
    <row r="653" spans="1:12" s="321" customFormat="1" x14ac:dyDescent="0.35">
      <c r="A653" s="318"/>
      <c r="B653" s="318"/>
      <c r="C653" s="318"/>
      <c r="D653" s="318"/>
      <c r="E653" s="319"/>
      <c r="F653" s="318"/>
      <c r="G653" s="318"/>
      <c r="H653" s="318"/>
      <c r="I653" s="318"/>
      <c r="J653" s="318"/>
      <c r="K653" s="318"/>
      <c r="L653" s="318"/>
    </row>
    <row r="654" spans="1:12" s="321" customFormat="1" x14ac:dyDescent="0.35">
      <c r="A654" s="318"/>
      <c r="B654" s="318"/>
      <c r="C654" s="318"/>
      <c r="D654" s="318"/>
      <c r="E654" s="319"/>
      <c r="F654" s="318"/>
      <c r="G654" s="318"/>
      <c r="H654" s="318"/>
      <c r="I654" s="318"/>
      <c r="J654" s="318"/>
      <c r="K654" s="318"/>
      <c r="L654" s="318"/>
    </row>
    <row r="655" spans="1:12" s="321" customFormat="1" x14ac:dyDescent="0.35">
      <c r="A655" s="318"/>
      <c r="B655" s="318"/>
      <c r="C655" s="318"/>
      <c r="D655" s="318"/>
      <c r="E655" s="319"/>
      <c r="F655" s="318"/>
      <c r="G655" s="318"/>
      <c r="H655" s="318"/>
      <c r="I655" s="318"/>
      <c r="J655" s="318"/>
      <c r="K655" s="318"/>
      <c r="L655" s="318"/>
    </row>
    <row r="656" spans="1:12" s="321" customFormat="1" x14ac:dyDescent="0.35">
      <c r="A656" s="318"/>
      <c r="B656" s="318"/>
      <c r="C656" s="318"/>
      <c r="D656" s="318"/>
      <c r="E656" s="319"/>
      <c r="F656" s="318"/>
      <c r="G656" s="318"/>
      <c r="H656" s="318"/>
      <c r="I656" s="318"/>
      <c r="J656" s="318"/>
      <c r="K656" s="318"/>
      <c r="L656" s="318"/>
    </row>
    <row r="657" spans="1:12" s="321" customFormat="1" x14ac:dyDescent="0.35">
      <c r="A657" s="318"/>
      <c r="B657" s="318"/>
      <c r="C657" s="318"/>
      <c r="D657" s="318"/>
      <c r="E657" s="319"/>
      <c r="F657" s="318"/>
      <c r="G657" s="318"/>
      <c r="H657" s="318"/>
      <c r="I657" s="318"/>
      <c r="J657" s="318"/>
      <c r="K657" s="318"/>
      <c r="L657" s="318"/>
    </row>
    <row r="658" spans="1:12" s="321" customFormat="1" x14ac:dyDescent="0.35">
      <c r="A658" s="318"/>
      <c r="B658" s="318"/>
      <c r="C658" s="318"/>
      <c r="D658" s="318"/>
      <c r="E658" s="319"/>
      <c r="F658" s="318"/>
      <c r="G658" s="318"/>
      <c r="H658" s="318"/>
      <c r="I658" s="318"/>
      <c r="J658" s="318"/>
      <c r="K658" s="318"/>
      <c r="L658" s="318"/>
    </row>
    <row r="659" spans="1:12" s="321" customFormat="1" x14ac:dyDescent="0.35">
      <c r="A659" s="318"/>
      <c r="B659" s="318"/>
      <c r="C659" s="318"/>
      <c r="D659" s="318"/>
      <c r="E659" s="319"/>
      <c r="F659" s="318"/>
      <c r="G659" s="318"/>
      <c r="H659" s="318"/>
      <c r="I659" s="318"/>
      <c r="J659" s="318"/>
      <c r="K659" s="318"/>
      <c r="L659" s="318"/>
    </row>
    <row r="660" spans="1:12" s="321" customFormat="1" x14ac:dyDescent="0.35">
      <c r="A660" s="318"/>
      <c r="B660" s="318"/>
      <c r="C660" s="318"/>
      <c r="D660" s="318"/>
      <c r="E660" s="319"/>
      <c r="F660" s="318"/>
      <c r="G660" s="318"/>
      <c r="H660" s="318"/>
      <c r="I660" s="318"/>
      <c r="J660" s="318"/>
      <c r="K660" s="318"/>
      <c r="L660" s="318"/>
    </row>
    <row r="661" spans="1:12" s="321" customFormat="1" x14ac:dyDescent="0.35">
      <c r="A661" s="318"/>
      <c r="B661" s="318"/>
      <c r="C661" s="318"/>
      <c r="D661" s="318"/>
      <c r="E661" s="319"/>
      <c r="F661" s="318"/>
      <c r="G661" s="318"/>
      <c r="H661" s="318"/>
      <c r="I661" s="318"/>
      <c r="J661" s="318"/>
      <c r="K661" s="318"/>
      <c r="L661" s="318"/>
    </row>
    <row r="662" spans="1:12" s="321" customFormat="1" x14ac:dyDescent="0.35">
      <c r="A662" s="318"/>
      <c r="B662" s="318"/>
      <c r="C662" s="318"/>
      <c r="D662" s="318"/>
      <c r="E662" s="319"/>
      <c r="F662" s="318"/>
      <c r="G662" s="318"/>
      <c r="H662" s="318"/>
      <c r="I662" s="318"/>
      <c r="J662" s="318"/>
      <c r="K662" s="318"/>
      <c r="L662" s="318"/>
    </row>
    <row r="663" spans="1:12" s="321" customFormat="1" x14ac:dyDescent="0.35">
      <c r="A663" s="318"/>
      <c r="B663" s="318"/>
      <c r="C663" s="318"/>
      <c r="D663" s="318"/>
      <c r="E663" s="319"/>
      <c r="F663" s="318"/>
      <c r="G663" s="318"/>
      <c r="H663" s="318"/>
      <c r="I663" s="318"/>
      <c r="J663" s="318"/>
      <c r="K663" s="318"/>
      <c r="L663" s="318"/>
    </row>
    <row r="664" spans="1:12" s="321" customFormat="1" x14ac:dyDescent="0.35">
      <c r="A664" s="318"/>
      <c r="B664" s="318"/>
      <c r="C664" s="318"/>
      <c r="D664" s="318"/>
      <c r="E664" s="319"/>
      <c r="F664" s="318"/>
      <c r="G664" s="318"/>
      <c r="H664" s="318"/>
      <c r="I664" s="318"/>
      <c r="J664" s="318"/>
      <c r="K664" s="318"/>
      <c r="L664" s="318"/>
    </row>
    <row r="665" spans="1:12" s="321" customFormat="1" x14ac:dyDescent="0.35">
      <c r="A665" s="318"/>
      <c r="B665" s="318"/>
      <c r="C665" s="318"/>
      <c r="D665" s="318"/>
      <c r="E665" s="319"/>
      <c r="F665" s="318"/>
      <c r="G665" s="318"/>
      <c r="H665" s="318"/>
      <c r="I665" s="318"/>
      <c r="J665" s="318"/>
      <c r="K665" s="318"/>
      <c r="L665" s="318"/>
    </row>
    <row r="666" spans="1:12" s="321" customFormat="1" x14ac:dyDescent="0.35">
      <c r="A666" s="318"/>
      <c r="B666" s="318"/>
      <c r="C666" s="318"/>
      <c r="D666" s="318"/>
      <c r="E666" s="319"/>
      <c r="F666" s="318"/>
      <c r="G666" s="318"/>
      <c r="H666" s="318"/>
      <c r="I666" s="318"/>
      <c r="J666" s="318"/>
      <c r="K666" s="318"/>
      <c r="L666" s="318"/>
    </row>
    <row r="667" spans="1:12" s="321" customFormat="1" x14ac:dyDescent="0.35">
      <c r="A667" s="318"/>
      <c r="B667" s="318"/>
      <c r="C667" s="318"/>
      <c r="D667" s="318"/>
      <c r="E667" s="319"/>
      <c r="F667" s="318"/>
      <c r="G667" s="318"/>
      <c r="H667" s="318"/>
      <c r="I667" s="318"/>
      <c r="J667" s="318"/>
      <c r="K667" s="318"/>
      <c r="L667" s="318"/>
    </row>
    <row r="668" spans="1:12" s="321" customFormat="1" x14ac:dyDescent="0.35">
      <c r="A668" s="318"/>
      <c r="B668" s="318"/>
      <c r="C668" s="318"/>
      <c r="D668" s="318"/>
      <c r="E668" s="319"/>
      <c r="F668" s="318"/>
      <c r="G668" s="318"/>
      <c r="H668" s="318"/>
      <c r="I668" s="318"/>
      <c r="J668" s="318"/>
      <c r="K668" s="318"/>
      <c r="L668" s="318"/>
    </row>
    <row r="669" spans="1:12" s="321" customFormat="1" x14ac:dyDescent="0.35">
      <c r="A669" s="318"/>
      <c r="B669" s="318"/>
      <c r="C669" s="318"/>
      <c r="D669" s="318"/>
      <c r="E669" s="319"/>
      <c r="F669" s="318"/>
      <c r="G669" s="318"/>
      <c r="H669" s="318"/>
      <c r="I669" s="318"/>
      <c r="J669" s="318"/>
      <c r="K669" s="318"/>
      <c r="L669" s="318"/>
    </row>
    <row r="670" spans="1:12" s="321" customFormat="1" x14ac:dyDescent="0.35">
      <c r="A670" s="318"/>
      <c r="B670" s="318"/>
      <c r="C670" s="318"/>
      <c r="D670" s="318"/>
      <c r="E670" s="319"/>
      <c r="F670" s="318"/>
      <c r="G670" s="318"/>
      <c r="H670" s="318"/>
      <c r="I670" s="318"/>
      <c r="J670" s="318"/>
      <c r="K670" s="318"/>
      <c r="L670" s="318"/>
    </row>
    <row r="671" spans="1:12" s="321" customFormat="1" x14ac:dyDescent="0.35">
      <c r="A671" s="318"/>
      <c r="B671" s="318"/>
      <c r="C671" s="318"/>
      <c r="D671" s="318"/>
      <c r="E671" s="319"/>
      <c r="F671" s="318"/>
      <c r="G671" s="318"/>
      <c r="H671" s="318"/>
      <c r="I671" s="318"/>
      <c r="J671" s="318"/>
      <c r="K671" s="318"/>
      <c r="L671" s="318"/>
    </row>
    <row r="672" spans="1:12" s="321" customFormat="1" x14ac:dyDescent="0.35">
      <c r="A672" s="318"/>
      <c r="B672" s="318"/>
      <c r="C672" s="318"/>
      <c r="D672" s="318"/>
      <c r="E672" s="319"/>
      <c r="F672" s="318"/>
      <c r="G672" s="318"/>
      <c r="H672" s="318"/>
      <c r="I672" s="318"/>
      <c r="J672" s="318"/>
      <c r="K672" s="318"/>
      <c r="L672" s="318"/>
    </row>
    <row r="673" spans="1:12" s="321" customFormat="1" x14ac:dyDescent="0.35">
      <c r="A673" s="318"/>
      <c r="B673" s="318"/>
      <c r="C673" s="318"/>
      <c r="D673" s="318"/>
      <c r="E673" s="319"/>
      <c r="F673" s="318"/>
      <c r="G673" s="318"/>
      <c r="H673" s="318"/>
      <c r="I673" s="318"/>
      <c r="J673" s="318"/>
      <c r="K673" s="318"/>
      <c r="L673" s="318"/>
    </row>
    <row r="674" spans="1:12" s="321" customFormat="1" x14ac:dyDescent="0.35">
      <c r="A674" s="318"/>
      <c r="B674" s="318"/>
      <c r="C674" s="318"/>
      <c r="D674" s="318"/>
      <c r="E674" s="319"/>
      <c r="F674" s="318"/>
      <c r="G674" s="318"/>
      <c r="H674" s="318"/>
      <c r="I674" s="318"/>
      <c r="J674" s="318"/>
      <c r="K674" s="318"/>
      <c r="L674" s="318"/>
    </row>
    <row r="675" spans="1:12" s="321" customFormat="1" x14ac:dyDescent="0.35">
      <c r="A675" s="318"/>
      <c r="B675" s="318"/>
      <c r="C675" s="318"/>
      <c r="D675" s="318"/>
      <c r="E675" s="319"/>
      <c r="F675" s="318"/>
      <c r="G675" s="318"/>
      <c r="H675" s="318"/>
      <c r="I675" s="318"/>
      <c r="J675" s="318"/>
      <c r="K675" s="318"/>
      <c r="L675" s="318"/>
    </row>
    <row r="676" spans="1:12" s="321" customFormat="1" x14ac:dyDescent="0.35">
      <c r="A676" s="318"/>
      <c r="B676" s="318"/>
      <c r="C676" s="318"/>
      <c r="D676" s="318"/>
      <c r="E676" s="319"/>
      <c r="F676" s="318"/>
      <c r="G676" s="318"/>
      <c r="H676" s="318"/>
      <c r="I676" s="318"/>
      <c r="J676" s="318"/>
      <c r="K676" s="318"/>
      <c r="L676" s="318"/>
    </row>
    <row r="677" spans="1:12" s="321" customFormat="1" x14ac:dyDescent="0.35">
      <c r="A677" s="318"/>
      <c r="B677" s="318"/>
      <c r="C677" s="318"/>
      <c r="D677" s="318"/>
      <c r="E677" s="319"/>
      <c r="F677" s="318"/>
      <c r="G677" s="318"/>
      <c r="H677" s="318"/>
      <c r="I677" s="318"/>
      <c r="J677" s="318"/>
      <c r="K677" s="318"/>
      <c r="L677" s="318"/>
    </row>
    <row r="678" spans="1:12" s="321" customFormat="1" x14ac:dyDescent="0.35">
      <c r="A678" s="318"/>
      <c r="B678" s="318"/>
      <c r="C678" s="318"/>
      <c r="D678" s="318"/>
      <c r="E678" s="319"/>
      <c r="F678" s="318"/>
      <c r="G678" s="318"/>
      <c r="H678" s="318"/>
      <c r="I678" s="318"/>
      <c r="J678" s="318"/>
      <c r="K678" s="318"/>
      <c r="L678" s="318"/>
    </row>
    <row r="679" spans="1:12" s="321" customFormat="1" x14ac:dyDescent="0.35">
      <c r="A679" s="318"/>
      <c r="B679" s="318"/>
      <c r="C679" s="318"/>
      <c r="D679" s="318"/>
      <c r="E679" s="319"/>
      <c r="F679" s="318"/>
      <c r="G679" s="318"/>
      <c r="H679" s="318"/>
      <c r="I679" s="318"/>
      <c r="J679" s="318"/>
      <c r="K679" s="318"/>
      <c r="L679" s="318"/>
    </row>
    <row r="680" spans="1:12" s="321" customFormat="1" x14ac:dyDescent="0.35">
      <c r="A680" s="318"/>
      <c r="B680" s="318"/>
      <c r="C680" s="318"/>
      <c r="D680" s="318"/>
      <c r="E680" s="319"/>
      <c r="F680" s="318"/>
      <c r="G680" s="318"/>
      <c r="H680" s="318"/>
      <c r="I680" s="318"/>
      <c r="J680" s="318"/>
      <c r="K680" s="318"/>
      <c r="L680" s="318"/>
    </row>
    <row r="681" spans="1:12" s="321" customFormat="1" x14ac:dyDescent="0.35">
      <c r="A681" s="318"/>
      <c r="B681" s="318"/>
      <c r="C681" s="318"/>
      <c r="D681" s="318"/>
      <c r="E681" s="319"/>
      <c r="F681" s="318"/>
      <c r="G681" s="318"/>
      <c r="H681" s="318"/>
      <c r="I681" s="318"/>
      <c r="J681" s="318"/>
      <c r="K681" s="318"/>
      <c r="L681" s="318"/>
    </row>
    <row r="682" spans="1:12" s="321" customFormat="1" x14ac:dyDescent="0.35">
      <c r="A682" s="318"/>
      <c r="B682" s="318"/>
      <c r="C682" s="318"/>
      <c r="D682" s="318"/>
      <c r="E682" s="319"/>
      <c r="F682" s="318"/>
      <c r="G682" s="318"/>
      <c r="H682" s="318"/>
      <c r="I682" s="318"/>
      <c r="J682" s="318"/>
      <c r="K682" s="318"/>
      <c r="L682" s="318"/>
    </row>
    <row r="683" spans="1:12" s="321" customFormat="1" x14ac:dyDescent="0.35">
      <c r="A683" s="318"/>
      <c r="B683" s="318"/>
      <c r="C683" s="318"/>
      <c r="D683" s="318"/>
      <c r="E683" s="319"/>
      <c r="F683" s="318"/>
      <c r="G683" s="318"/>
      <c r="H683" s="318"/>
      <c r="I683" s="318"/>
      <c r="J683" s="318"/>
      <c r="K683" s="318"/>
      <c r="L683" s="318"/>
    </row>
    <row r="684" spans="1:12" s="321" customFormat="1" x14ac:dyDescent="0.35">
      <c r="A684" s="318"/>
      <c r="B684" s="318"/>
      <c r="C684" s="318"/>
      <c r="D684" s="318"/>
      <c r="E684" s="319"/>
      <c r="F684" s="318"/>
      <c r="G684" s="318"/>
      <c r="H684" s="318"/>
      <c r="I684" s="318"/>
      <c r="J684" s="318"/>
      <c r="K684" s="318"/>
      <c r="L684" s="318"/>
    </row>
    <row r="685" spans="1:12" s="321" customFormat="1" x14ac:dyDescent="0.35">
      <c r="A685" s="318"/>
      <c r="B685" s="318"/>
      <c r="C685" s="318"/>
      <c r="D685" s="318"/>
      <c r="E685" s="319"/>
      <c r="F685" s="318"/>
      <c r="G685" s="318"/>
      <c r="H685" s="318"/>
      <c r="I685" s="318"/>
      <c r="J685" s="318"/>
      <c r="K685" s="318"/>
      <c r="L685" s="318"/>
    </row>
    <row r="686" spans="1:12" s="321" customFormat="1" x14ac:dyDescent="0.35">
      <c r="A686" s="318"/>
      <c r="B686" s="318"/>
      <c r="C686" s="318"/>
      <c r="D686" s="318"/>
      <c r="E686" s="319"/>
      <c r="F686" s="318"/>
      <c r="G686" s="318"/>
      <c r="H686" s="318"/>
      <c r="I686" s="318"/>
      <c r="J686" s="318"/>
      <c r="K686" s="318"/>
      <c r="L686" s="318"/>
    </row>
    <row r="687" spans="1:12" s="321" customFormat="1" x14ac:dyDescent="0.35">
      <c r="A687" s="318"/>
      <c r="B687" s="318"/>
      <c r="C687" s="318"/>
      <c r="D687" s="318"/>
      <c r="E687" s="319"/>
      <c r="F687" s="318"/>
      <c r="G687" s="318"/>
      <c r="H687" s="318"/>
      <c r="I687" s="318"/>
      <c r="J687" s="318"/>
      <c r="K687" s="318"/>
      <c r="L687" s="318"/>
    </row>
    <row r="688" spans="1:12" s="321" customFormat="1" x14ac:dyDescent="0.35">
      <c r="A688" s="318"/>
      <c r="B688" s="318"/>
      <c r="C688" s="318"/>
      <c r="D688" s="318"/>
      <c r="E688" s="319"/>
      <c r="F688" s="318"/>
      <c r="G688" s="318"/>
      <c r="H688" s="318"/>
      <c r="I688" s="318"/>
      <c r="J688" s="318"/>
      <c r="K688" s="318"/>
      <c r="L688" s="318"/>
    </row>
    <row r="689" spans="1:12" s="321" customFormat="1" x14ac:dyDescent="0.35">
      <c r="A689" s="318"/>
      <c r="B689" s="318"/>
      <c r="C689" s="318"/>
      <c r="D689" s="318"/>
      <c r="E689" s="319"/>
      <c r="F689" s="318"/>
      <c r="G689" s="318"/>
      <c r="H689" s="318"/>
      <c r="I689" s="318"/>
      <c r="J689" s="318"/>
      <c r="K689" s="318"/>
      <c r="L689" s="318"/>
    </row>
    <row r="690" spans="1:12" s="321" customFormat="1" x14ac:dyDescent="0.35">
      <c r="A690" s="318"/>
      <c r="B690" s="318"/>
      <c r="C690" s="318"/>
      <c r="D690" s="318"/>
      <c r="E690" s="319"/>
      <c r="F690" s="318"/>
      <c r="G690" s="318"/>
      <c r="H690" s="318"/>
      <c r="I690" s="318"/>
      <c r="J690" s="318"/>
      <c r="K690" s="318"/>
      <c r="L690" s="318"/>
    </row>
    <row r="691" spans="1:12" s="321" customFormat="1" x14ac:dyDescent="0.35">
      <c r="A691" s="318"/>
      <c r="B691" s="318"/>
      <c r="C691" s="318"/>
      <c r="D691" s="318"/>
      <c r="E691" s="319"/>
      <c r="F691" s="318"/>
      <c r="G691" s="318"/>
      <c r="H691" s="318"/>
      <c r="I691" s="318"/>
      <c r="J691" s="318"/>
      <c r="K691" s="318"/>
      <c r="L691" s="318"/>
    </row>
    <row r="692" spans="1:12" s="321" customFormat="1" x14ac:dyDescent="0.35">
      <c r="A692" s="318"/>
      <c r="B692" s="318"/>
      <c r="C692" s="318"/>
      <c r="D692" s="318"/>
      <c r="E692" s="319"/>
      <c r="F692" s="318"/>
      <c r="G692" s="318"/>
      <c r="H692" s="318"/>
      <c r="I692" s="318"/>
      <c r="J692" s="318"/>
      <c r="K692" s="318"/>
      <c r="L692" s="318"/>
    </row>
    <row r="693" spans="1:12" s="321" customFormat="1" x14ac:dyDescent="0.35">
      <c r="A693" s="318"/>
      <c r="B693" s="318"/>
      <c r="C693" s="318"/>
      <c r="D693" s="318"/>
      <c r="E693" s="319"/>
      <c r="F693" s="318"/>
      <c r="G693" s="318"/>
      <c r="H693" s="318"/>
      <c r="I693" s="318"/>
      <c r="J693" s="318"/>
      <c r="K693" s="318"/>
      <c r="L693" s="318"/>
    </row>
    <row r="694" spans="1:12" s="321" customFormat="1" x14ac:dyDescent="0.35">
      <c r="A694" s="318"/>
      <c r="B694" s="318"/>
      <c r="C694" s="318"/>
      <c r="D694" s="318"/>
      <c r="E694" s="319"/>
      <c r="F694" s="318"/>
      <c r="G694" s="318"/>
      <c r="H694" s="318"/>
      <c r="I694" s="318"/>
      <c r="J694" s="318"/>
      <c r="K694" s="318"/>
      <c r="L694" s="318"/>
    </row>
    <row r="695" spans="1:12" s="321" customFormat="1" x14ac:dyDescent="0.35">
      <c r="A695" s="318"/>
      <c r="B695" s="318"/>
      <c r="C695" s="318"/>
      <c r="D695" s="318"/>
      <c r="E695" s="319"/>
      <c r="F695" s="318"/>
      <c r="G695" s="318"/>
      <c r="H695" s="318"/>
      <c r="I695" s="318"/>
      <c r="J695" s="318"/>
      <c r="K695" s="318"/>
      <c r="L695" s="318"/>
    </row>
    <row r="696" spans="1:12" s="321" customFormat="1" x14ac:dyDescent="0.35">
      <c r="A696" s="318"/>
      <c r="B696" s="318"/>
      <c r="C696" s="318"/>
      <c r="D696" s="318"/>
      <c r="E696" s="319"/>
      <c r="F696" s="318"/>
      <c r="G696" s="318"/>
      <c r="H696" s="318"/>
      <c r="I696" s="318"/>
      <c r="J696" s="318"/>
      <c r="K696" s="318"/>
      <c r="L696" s="318"/>
    </row>
    <row r="697" spans="1:12" s="321" customFormat="1" x14ac:dyDescent="0.35">
      <c r="A697" s="318"/>
      <c r="B697" s="318"/>
      <c r="C697" s="318"/>
      <c r="D697" s="318"/>
      <c r="E697" s="319"/>
      <c r="F697" s="318"/>
      <c r="G697" s="318"/>
      <c r="H697" s="318"/>
      <c r="I697" s="318"/>
      <c r="J697" s="318"/>
      <c r="K697" s="318"/>
      <c r="L697" s="318"/>
    </row>
    <row r="698" spans="1:12" s="321" customFormat="1" x14ac:dyDescent="0.35">
      <c r="A698" s="318"/>
      <c r="B698" s="318"/>
      <c r="C698" s="318"/>
      <c r="D698" s="318"/>
      <c r="E698" s="319"/>
      <c r="F698" s="318"/>
      <c r="G698" s="318"/>
      <c r="H698" s="318"/>
      <c r="I698" s="318"/>
      <c r="J698" s="318"/>
      <c r="K698" s="318"/>
      <c r="L698" s="318"/>
    </row>
    <row r="699" spans="1:12" s="321" customFormat="1" x14ac:dyDescent="0.35">
      <c r="A699" s="318"/>
      <c r="B699" s="318"/>
      <c r="C699" s="318"/>
      <c r="D699" s="318"/>
      <c r="E699" s="319"/>
      <c r="F699" s="318"/>
      <c r="G699" s="318"/>
      <c r="H699" s="318"/>
      <c r="I699" s="318"/>
      <c r="J699" s="318"/>
      <c r="K699" s="318"/>
      <c r="L699" s="318"/>
    </row>
    <row r="700" spans="1:12" s="321" customFormat="1" x14ac:dyDescent="0.35">
      <c r="A700" s="318"/>
      <c r="B700" s="318"/>
      <c r="C700" s="318"/>
      <c r="D700" s="318"/>
      <c r="E700" s="319"/>
      <c r="F700" s="318"/>
      <c r="G700" s="318"/>
      <c r="H700" s="318"/>
      <c r="I700" s="318"/>
      <c r="J700" s="318"/>
      <c r="K700" s="318"/>
      <c r="L700" s="318"/>
    </row>
    <row r="701" spans="1:12" s="321" customFormat="1" x14ac:dyDescent="0.35">
      <c r="A701" s="318"/>
      <c r="B701" s="318"/>
      <c r="C701" s="318"/>
      <c r="D701" s="318"/>
      <c r="E701" s="319"/>
      <c r="F701" s="318"/>
      <c r="G701" s="318"/>
      <c r="H701" s="318"/>
      <c r="I701" s="318"/>
      <c r="J701" s="318"/>
      <c r="K701" s="318"/>
      <c r="L701" s="318"/>
    </row>
    <row r="702" spans="1:12" s="321" customFormat="1" x14ac:dyDescent="0.35">
      <c r="A702" s="318"/>
      <c r="B702" s="318"/>
      <c r="C702" s="318"/>
      <c r="D702" s="318"/>
      <c r="E702" s="319"/>
      <c r="F702" s="318"/>
      <c r="G702" s="318"/>
      <c r="H702" s="318"/>
      <c r="I702" s="318"/>
      <c r="J702" s="318"/>
      <c r="K702" s="318"/>
      <c r="L702" s="318"/>
    </row>
    <row r="703" spans="1:12" s="321" customFormat="1" x14ac:dyDescent="0.35">
      <c r="A703" s="318"/>
      <c r="B703" s="318"/>
      <c r="C703" s="318"/>
      <c r="D703" s="318"/>
      <c r="E703" s="319"/>
      <c r="F703" s="318"/>
      <c r="G703" s="318"/>
      <c r="H703" s="318"/>
      <c r="I703" s="318"/>
      <c r="J703" s="318"/>
      <c r="K703" s="318"/>
      <c r="L703" s="318"/>
    </row>
    <row r="704" spans="1:12" s="321" customFormat="1" x14ac:dyDescent="0.35">
      <c r="A704" s="318"/>
      <c r="B704" s="318"/>
      <c r="C704" s="318"/>
      <c r="D704" s="318"/>
      <c r="E704" s="319"/>
      <c r="F704" s="318"/>
      <c r="G704" s="318"/>
      <c r="H704" s="318"/>
      <c r="I704" s="318"/>
      <c r="J704" s="318"/>
      <c r="K704" s="318"/>
      <c r="L704" s="318"/>
    </row>
    <row r="705" spans="1:12" s="321" customFormat="1" x14ac:dyDescent="0.35">
      <c r="A705" s="318"/>
      <c r="B705" s="318"/>
      <c r="C705" s="318"/>
      <c r="D705" s="318"/>
      <c r="E705" s="319"/>
      <c r="F705" s="318"/>
      <c r="G705" s="318"/>
      <c r="H705" s="318"/>
      <c r="I705" s="318"/>
      <c r="J705" s="318"/>
      <c r="K705" s="318"/>
      <c r="L705" s="318"/>
    </row>
    <row r="706" spans="1:12" s="321" customFormat="1" x14ac:dyDescent="0.35">
      <c r="A706" s="318"/>
      <c r="B706" s="318"/>
      <c r="C706" s="318"/>
      <c r="D706" s="318"/>
      <c r="E706" s="319"/>
      <c r="F706" s="318"/>
      <c r="G706" s="318"/>
      <c r="H706" s="318"/>
      <c r="I706" s="318"/>
      <c r="J706" s="318"/>
      <c r="K706" s="318"/>
      <c r="L706" s="318"/>
    </row>
    <row r="707" spans="1:12" s="321" customFormat="1" x14ac:dyDescent="0.35">
      <c r="A707" s="318"/>
      <c r="B707" s="318"/>
      <c r="C707" s="318"/>
      <c r="D707" s="318"/>
      <c r="E707" s="319"/>
      <c r="F707" s="318"/>
      <c r="G707" s="318"/>
      <c r="H707" s="318"/>
      <c r="I707" s="318"/>
      <c r="J707" s="318"/>
      <c r="K707" s="318"/>
      <c r="L707" s="318"/>
    </row>
    <row r="708" spans="1:12" s="321" customFormat="1" x14ac:dyDescent="0.35">
      <c r="A708" s="318"/>
      <c r="B708" s="318"/>
      <c r="C708" s="318"/>
      <c r="D708" s="318"/>
      <c r="E708" s="319"/>
      <c r="F708" s="318"/>
      <c r="G708" s="318"/>
      <c r="H708" s="318"/>
      <c r="I708" s="318"/>
      <c r="J708" s="318"/>
      <c r="K708" s="318"/>
      <c r="L708" s="318"/>
    </row>
    <row r="709" spans="1:12" s="321" customFormat="1" x14ac:dyDescent="0.35">
      <c r="A709" s="318"/>
      <c r="B709" s="318"/>
      <c r="C709" s="318"/>
      <c r="D709" s="318"/>
      <c r="E709" s="319"/>
      <c r="F709" s="318"/>
      <c r="G709" s="318"/>
      <c r="H709" s="318"/>
      <c r="I709" s="318"/>
      <c r="J709" s="318"/>
      <c r="K709" s="318"/>
      <c r="L709" s="318"/>
    </row>
    <row r="710" spans="1:12" s="321" customFormat="1" x14ac:dyDescent="0.35">
      <c r="A710" s="318"/>
      <c r="B710" s="318"/>
      <c r="C710" s="318"/>
      <c r="D710" s="318"/>
      <c r="E710" s="319"/>
      <c r="F710" s="318"/>
      <c r="G710" s="318"/>
      <c r="H710" s="318"/>
      <c r="I710" s="318"/>
      <c r="J710" s="318"/>
      <c r="K710" s="318"/>
      <c r="L710" s="318"/>
    </row>
    <row r="711" spans="1:12" s="321" customFormat="1" x14ac:dyDescent="0.35">
      <c r="A711" s="318"/>
      <c r="B711" s="318"/>
      <c r="C711" s="318"/>
      <c r="D711" s="318"/>
      <c r="E711" s="319"/>
      <c r="F711" s="318"/>
      <c r="G711" s="318"/>
      <c r="H711" s="318"/>
      <c r="I711" s="318"/>
      <c r="J711" s="318"/>
      <c r="K711" s="318"/>
      <c r="L711" s="318"/>
    </row>
    <row r="712" spans="1:12" s="321" customFormat="1" x14ac:dyDescent="0.35">
      <c r="A712" s="318"/>
      <c r="B712" s="318"/>
      <c r="C712" s="318"/>
      <c r="D712" s="318"/>
      <c r="E712" s="319"/>
      <c r="F712" s="318"/>
      <c r="G712" s="318"/>
      <c r="H712" s="318"/>
      <c r="I712" s="318"/>
      <c r="J712" s="318"/>
      <c r="K712" s="318"/>
      <c r="L712" s="318"/>
    </row>
    <row r="713" spans="1:12" s="321" customFormat="1" x14ac:dyDescent="0.35">
      <c r="A713" s="318"/>
      <c r="B713" s="318"/>
      <c r="C713" s="318"/>
      <c r="D713" s="318"/>
      <c r="E713" s="319"/>
      <c r="F713" s="318"/>
      <c r="G713" s="318"/>
      <c r="H713" s="318"/>
      <c r="I713" s="318"/>
      <c r="J713" s="318"/>
      <c r="K713" s="318"/>
      <c r="L713" s="318"/>
    </row>
    <row r="714" spans="1:12" s="321" customFormat="1" x14ac:dyDescent="0.35">
      <c r="A714" s="318"/>
      <c r="B714" s="318"/>
      <c r="C714" s="318"/>
      <c r="D714" s="318"/>
      <c r="E714" s="319"/>
      <c r="F714" s="318"/>
      <c r="G714" s="318"/>
      <c r="H714" s="318"/>
      <c r="I714" s="318"/>
      <c r="J714" s="318"/>
      <c r="K714" s="318"/>
      <c r="L714" s="318"/>
    </row>
    <row r="715" spans="1:12" s="321" customFormat="1" x14ac:dyDescent="0.35">
      <c r="A715" s="318"/>
      <c r="B715" s="318"/>
      <c r="C715" s="318"/>
      <c r="D715" s="318"/>
      <c r="E715" s="319"/>
      <c r="F715" s="318"/>
      <c r="G715" s="318"/>
      <c r="H715" s="318"/>
      <c r="I715" s="318"/>
      <c r="J715" s="318"/>
      <c r="K715" s="318"/>
      <c r="L715" s="318"/>
    </row>
    <row r="716" spans="1:12" s="321" customFormat="1" x14ac:dyDescent="0.35">
      <c r="A716" s="318"/>
      <c r="B716" s="318"/>
      <c r="C716" s="318"/>
      <c r="D716" s="318"/>
      <c r="E716" s="319"/>
      <c r="F716" s="318"/>
      <c r="G716" s="318"/>
      <c r="H716" s="318"/>
      <c r="I716" s="318"/>
      <c r="J716" s="318"/>
      <c r="K716" s="318"/>
      <c r="L716" s="318"/>
    </row>
    <row r="717" spans="1:12" s="321" customFormat="1" x14ac:dyDescent="0.35">
      <c r="A717" s="318"/>
      <c r="B717" s="318"/>
      <c r="C717" s="318"/>
      <c r="D717" s="318"/>
      <c r="E717" s="319"/>
      <c r="F717" s="318"/>
      <c r="G717" s="318"/>
      <c r="H717" s="318"/>
      <c r="I717" s="318"/>
      <c r="J717" s="318"/>
      <c r="K717" s="318"/>
      <c r="L717" s="318"/>
    </row>
    <row r="718" spans="1:12" s="321" customFormat="1" x14ac:dyDescent="0.35">
      <c r="A718" s="318"/>
      <c r="B718" s="318"/>
      <c r="C718" s="318"/>
      <c r="D718" s="318"/>
      <c r="E718" s="319"/>
      <c r="F718" s="318"/>
      <c r="G718" s="318"/>
      <c r="H718" s="318"/>
      <c r="I718" s="318"/>
      <c r="J718" s="318"/>
      <c r="K718" s="318"/>
      <c r="L718" s="318"/>
    </row>
    <row r="719" spans="1:12" s="321" customFormat="1" x14ac:dyDescent="0.35">
      <c r="A719" s="318"/>
      <c r="B719" s="318"/>
      <c r="C719" s="318"/>
      <c r="D719" s="318"/>
      <c r="E719" s="319"/>
      <c r="F719" s="318"/>
      <c r="G719" s="318"/>
      <c r="H719" s="318"/>
      <c r="I719" s="318"/>
      <c r="J719" s="318"/>
      <c r="K719" s="318"/>
      <c r="L719" s="318"/>
    </row>
    <row r="720" spans="1:12" s="321" customFormat="1" x14ac:dyDescent="0.35">
      <c r="A720" s="318"/>
      <c r="B720" s="318"/>
      <c r="C720" s="318"/>
      <c r="D720" s="318"/>
      <c r="E720" s="319"/>
      <c r="F720" s="318"/>
      <c r="G720" s="318"/>
      <c r="H720" s="318"/>
      <c r="I720" s="318"/>
      <c r="J720" s="318"/>
      <c r="K720" s="318"/>
      <c r="L720" s="318"/>
    </row>
    <row r="721" spans="1:12" s="321" customFormat="1" x14ac:dyDescent="0.35">
      <c r="A721" s="318"/>
      <c r="B721" s="318"/>
      <c r="C721" s="318"/>
      <c r="D721" s="318"/>
      <c r="E721" s="319"/>
      <c r="F721" s="318"/>
      <c r="G721" s="318"/>
      <c r="H721" s="318"/>
      <c r="I721" s="318"/>
      <c r="J721" s="318"/>
      <c r="K721" s="318"/>
      <c r="L721" s="318"/>
    </row>
    <row r="722" spans="1:12" s="321" customFormat="1" x14ac:dyDescent="0.35">
      <c r="A722" s="318"/>
      <c r="B722" s="318"/>
      <c r="C722" s="318"/>
      <c r="D722" s="318"/>
      <c r="E722" s="319"/>
      <c r="F722" s="318"/>
      <c r="G722" s="318"/>
      <c r="H722" s="318"/>
      <c r="I722" s="318"/>
      <c r="J722" s="318"/>
      <c r="K722" s="318"/>
      <c r="L722" s="318"/>
    </row>
    <row r="723" spans="1:12" s="321" customFormat="1" x14ac:dyDescent="0.35">
      <c r="A723" s="318"/>
      <c r="B723" s="318"/>
      <c r="C723" s="318"/>
      <c r="D723" s="318"/>
      <c r="E723" s="319"/>
      <c r="F723" s="318"/>
      <c r="G723" s="318"/>
      <c r="H723" s="318"/>
      <c r="I723" s="318"/>
      <c r="J723" s="318"/>
      <c r="K723" s="318"/>
      <c r="L723" s="318"/>
    </row>
    <row r="724" spans="1:12" s="321" customFormat="1" x14ac:dyDescent="0.35">
      <c r="A724" s="318"/>
      <c r="B724" s="318"/>
      <c r="C724" s="318"/>
      <c r="D724" s="318"/>
      <c r="E724" s="319"/>
      <c r="F724" s="318"/>
      <c r="G724" s="318"/>
      <c r="H724" s="318"/>
      <c r="I724" s="318"/>
      <c r="J724" s="318"/>
      <c r="K724" s="318"/>
      <c r="L724" s="318"/>
    </row>
    <row r="725" spans="1:12" s="321" customFormat="1" x14ac:dyDescent="0.35">
      <c r="A725" s="318"/>
      <c r="B725" s="318"/>
      <c r="C725" s="318"/>
      <c r="D725" s="318"/>
      <c r="E725" s="319"/>
      <c r="F725" s="318"/>
      <c r="G725" s="318"/>
      <c r="H725" s="318"/>
      <c r="I725" s="318"/>
      <c r="J725" s="318"/>
      <c r="K725" s="318"/>
      <c r="L725" s="318"/>
    </row>
    <row r="726" spans="1:12" s="321" customFormat="1" x14ac:dyDescent="0.35">
      <c r="A726" s="318"/>
      <c r="B726" s="318"/>
      <c r="C726" s="318"/>
      <c r="D726" s="318"/>
      <c r="E726" s="319"/>
      <c r="F726" s="318"/>
      <c r="G726" s="318"/>
      <c r="H726" s="318"/>
      <c r="I726" s="318"/>
      <c r="J726" s="318"/>
      <c r="K726" s="318"/>
      <c r="L726" s="318"/>
    </row>
    <row r="727" spans="1:12" s="321" customFormat="1" x14ac:dyDescent="0.35">
      <c r="A727" s="318"/>
      <c r="B727" s="318"/>
      <c r="C727" s="318"/>
      <c r="D727" s="318"/>
      <c r="E727" s="319"/>
      <c r="F727" s="318"/>
      <c r="G727" s="318"/>
      <c r="H727" s="318"/>
      <c r="I727" s="318"/>
      <c r="J727" s="318"/>
      <c r="K727" s="318"/>
      <c r="L727" s="318"/>
    </row>
    <row r="728" spans="1:12" s="321" customFormat="1" x14ac:dyDescent="0.35">
      <c r="A728" s="318"/>
      <c r="B728" s="318"/>
      <c r="C728" s="318"/>
      <c r="D728" s="318"/>
      <c r="E728" s="319"/>
      <c r="F728" s="318"/>
      <c r="G728" s="318"/>
      <c r="H728" s="318"/>
      <c r="I728" s="318"/>
      <c r="J728" s="318"/>
      <c r="K728" s="318"/>
      <c r="L728" s="318"/>
    </row>
    <row r="729" spans="1:12" s="321" customFormat="1" x14ac:dyDescent="0.35">
      <c r="A729" s="318"/>
      <c r="B729" s="318"/>
      <c r="C729" s="318"/>
      <c r="D729" s="318"/>
      <c r="E729" s="319"/>
      <c r="F729" s="318"/>
      <c r="G729" s="318"/>
      <c r="H729" s="318"/>
      <c r="I729" s="318"/>
      <c r="J729" s="318"/>
      <c r="K729" s="318"/>
      <c r="L729" s="318"/>
    </row>
    <row r="730" spans="1:12" s="321" customFormat="1" x14ac:dyDescent="0.35">
      <c r="A730" s="318"/>
      <c r="B730" s="318"/>
      <c r="C730" s="318"/>
      <c r="D730" s="318"/>
      <c r="E730" s="319"/>
      <c r="F730" s="318"/>
      <c r="G730" s="318"/>
      <c r="H730" s="318"/>
      <c r="I730" s="318"/>
      <c r="J730" s="318"/>
      <c r="K730" s="318"/>
      <c r="L730" s="318"/>
    </row>
    <row r="731" spans="1:12" s="321" customFormat="1" x14ac:dyDescent="0.35">
      <c r="A731" s="318"/>
      <c r="B731" s="318"/>
      <c r="C731" s="318"/>
      <c r="D731" s="318"/>
      <c r="E731" s="319"/>
      <c r="F731" s="318"/>
      <c r="G731" s="318"/>
      <c r="H731" s="318"/>
      <c r="I731" s="318"/>
      <c r="J731" s="318"/>
      <c r="K731" s="318"/>
      <c r="L731" s="318"/>
    </row>
    <row r="732" spans="1:12" s="321" customFormat="1" x14ac:dyDescent="0.35">
      <c r="A732" s="318"/>
      <c r="B732" s="318"/>
      <c r="C732" s="318"/>
      <c r="D732" s="318"/>
      <c r="E732" s="319"/>
      <c r="F732" s="318"/>
      <c r="G732" s="318"/>
      <c r="H732" s="318"/>
      <c r="I732" s="318"/>
      <c r="J732" s="318"/>
      <c r="K732" s="318"/>
      <c r="L732" s="318"/>
    </row>
    <row r="733" spans="1:12" s="321" customFormat="1" x14ac:dyDescent="0.35">
      <c r="A733" s="318"/>
      <c r="B733" s="318"/>
      <c r="C733" s="318"/>
      <c r="D733" s="318"/>
      <c r="E733" s="319"/>
      <c r="F733" s="318"/>
      <c r="G733" s="318"/>
      <c r="H733" s="318"/>
      <c r="I733" s="318"/>
      <c r="J733" s="318"/>
      <c r="K733" s="318"/>
      <c r="L733" s="318"/>
    </row>
    <row r="734" spans="1:12" s="321" customFormat="1" x14ac:dyDescent="0.35">
      <c r="A734" s="318"/>
      <c r="B734" s="318"/>
      <c r="C734" s="318"/>
      <c r="D734" s="318"/>
      <c r="E734" s="319"/>
      <c r="F734" s="318"/>
      <c r="G734" s="318"/>
      <c r="H734" s="318"/>
      <c r="I734" s="318"/>
      <c r="J734" s="318"/>
      <c r="K734" s="318"/>
      <c r="L734" s="318"/>
    </row>
    <row r="735" spans="1:12" s="321" customFormat="1" x14ac:dyDescent="0.35">
      <c r="A735" s="318"/>
      <c r="B735" s="318"/>
      <c r="C735" s="318"/>
      <c r="D735" s="318"/>
      <c r="E735" s="319"/>
      <c r="F735" s="318"/>
      <c r="G735" s="318"/>
      <c r="H735" s="318"/>
      <c r="I735" s="318"/>
      <c r="J735" s="318"/>
      <c r="K735" s="318"/>
      <c r="L735" s="318"/>
    </row>
    <row r="736" spans="1:12" s="321" customFormat="1" x14ac:dyDescent="0.35">
      <c r="A736" s="318"/>
      <c r="B736" s="318"/>
      <c r="C736" s="318"/>
      <c r="D736" s="318"/>
      <c r="E736" s="319"/>
      <c r="F736" s="318"/>
      <c r="G736" s="318"/>
      <c r="H736" s="318"/>
      <c r="I736" s="318"/>
      <c r="J736" s="318"/>
      <c r="K736" s="318"/>
      <c r="L736" s="318"/>
    </row>
    <row r="737" spans="1:12" s="321" customFormat="1" x14ac:dyDescent="0.35">
      <c r="A737" s="318"/>
      <c r="B737" s="318"/>
      <c r="C737" s="318"/>
      <c r="D737" s="318"/>
      <c r="E737" s="319"/>
      <c r="F737" s="318"/>
      <c r="G737" s="318"/>
      <c r="H737" s="318"/>
      <c r="I737" s="318"/>
      <c r="J737" s="318"/>
      <c r="K737" s="318"/>
      <c r="L737" s="318"/>
    </row>
    <row r="738" spans="1:12" s="321" customFormat="1" x14ac:dyDescent="0.35">
      <c r="A738" s="318"/>
      <c r="B738" s="318"/>
      <c r="C738" s="318"/>
      <c r="D738" s="318"/>
      <c r="E738" s="319"/>
      <c r="F738" s="318"/>
      <c r="G738" s="318"/>
      <c r="H738" s="318"/>
      <c r="I738" s="318"/>
      <c r="J738" s="318"/>
      <c r="K738" s="318"/>
      <c r="L738" s="318"/>
    </row>
    <row r="739" spans="1:12" s="321" customFormat="1" x14ac:dyDescent="0.35">
      <c r="A739" s="318"/>
      <c r="B739" s="318"/>
      <c r="C739" s="318"/>
      <c r="D739" s="318"/>
      <c r="E739" s="319"/>
      <c r="F739" s="318"/>
      <c r="G739" s="318"/>
      <c r="H739" s="318"/>
      <c r="I739" s="318"/>
      <c r="J739" s="318"/>
      <c r="K739" s="318"/>
      <c r="L739" s="318"/>
    </row>
    <row r="740" spans="1:12" s="321" customFormat="1" x14ac:dyDescent="0.35">
      <c r="A740" s="318"/>
      <c r="B740" s="318"/>
      <c r="C740" s="318"/>
      <c r="D740" s="318"/>
      <c r="E740" s="319"/>
      <c r="F740" s="318"/>
      <c r="G740" s="318"/>
      <c r="H740" s="318"/>
      <c r="I740" s="318"/>
      <c r="J740" s="318"/>
      <c r="K740" s="318"/>
      <c r="L740" s="318"/>
    </row>
    <row r="741" spans="1:12" s="321" customFormat="1" x14ac:dyDescent="0.35">
      <c r="A741" s="318"/>
      <c r="B741" s="318"/>
      <c r="C741" s="318"/>
      <c r="D741" s="318"/>
      <c r="E741" s="319"/>
      <c r="F741" s="318"/>
      <c r="G741" s="318"/>
      <c r="H741" s="318"/>
      <c r="I741" s="318"/>
      <c r="J741" s="318"/>
      <c r="K741" s="318"/>
      <c r="L741" s="318"/>
    </row>
    <row r="742" spans="1:12" s="321" customFormat="1" x14ac:dyDescent="0.35">
      <c r="A742" s="318"/>
      <c r="B742" s="318"/>
      <c r="C742" s="318"/>
      <c r="D742" s="318"/>
      <c r="E742" s="319"/>
      <c r="F742" s="318"/>
      <c r="G742" s="318"/>
      <c r="H742" s="318"/>
      <c r="I742" s="318"/>
      <c r="J742" s="318"/>
      <c r="K742" s="318"/>
      <c r="L742" s="318"/>
    </row>
    <row r="743" spans="1:12" s="321" customFormat="1" x14ac:dyDescent="0.35">
      <c r="A743" s="318"/>
      <c r="B743" s="318"/>
      <c r="C743" s="318"/>
      <c r="D743" s="318"/>
      <c r="E743" s="319"/>
      <c r="F743" s="318"/>
      <c r="G743" s="318"/>
      <c r="H743" s="318"/>
      <c r="I743" s="318"/>
      <c r="J743" s="318"/>
      <c r="K743" s="318"/>
      <c r="L743" s="318"/>
    </row>
    <row r="744" spans="1:12" s="321" customFormat="1" x14ac:dyDescent="0.35">
      <c r="A744" s="318"/>
      <c r="B744" s="318"/>
      <c r="C744" s="318"/>
      <c r="D744" s="318"/>
      <c r="E744" s="319"/>
      <c r="F744" s="318"/>
      <c r="G744" s="318"/>
      <c r="H744" s="318"/>
      <c r="I744" s="318"/>
      <c r="J744" s="318"/>
      <c r="K744" s="318"/>
      <c r="L744" s="318"/>
    </row>
    <row r="745" spans="1:12" s="321" customFormat="1" x14ac:dyDescent="0.35">
      <c r="A745" s="318"/>
      <c r="B745" s="318"/>
      <c r="C745" s="318"/>
      <c r="D745" s="318"/>
      <c r="E745" s="319"/>
      <c r="F745" s="318"/>
      <c r="G745" s="318"/>
      <c r="H745" s="318"/>
      <c r="I745" s="318"/>
      <c r="J745" s="318"/>
      <c r="K745" s="318"/>
      <c r="L745" s="318"/>
    </row>
    <row r="746" spans="1:12" s="321" customFormat="1" x14ac:dyDescent="0.35">
      <c r="A746" s="318"/>
      <c r="B746" s="318"/>
      <c r="C746" s="318"/>
      <c r="D746" s="318"/>
      <c r="E746" s="319"/>
      <c r="F746" s="318"/>
      <c r="G746" s="318"/>
      <c r="H746" s="318"/>
      <c r="I746" s="318"/>
      <c r="J746" s="318"/>
      <c r="K746" s="318"/>
      <c r="L746" s="318"/>
    </row>
    <row r="747" spans="1:12" s="321" customFormat="1" x14ac:dyDescent="0.35">
      <c r="A747" s="318"/>
      <c r="B747" s="318"/>
      <c r="C747" s="318"/>
      <c r="D747" s="318"/>
      <c r="E747" s="319"/>
      <c r="F747" s="318"/>
      <c r="G747" s="318"/>
      <c r="H747" s="318"/>
      <c r="I747" s="318"/>
      <c r="J747" s="318"/>
      <c r="K747" s="318"/>
      <c r="L747" s="318"/>
    </row>
    <row r="748" spans="1:12" s="321" customFormat="1" x14ac:dyDescent="0.35">
      <c r="A748" s="318"/>
      <c r="B748" s="318"/>
      <c r="C748" s="318"/>
      <c r="D748" s="318"/>
      <c r="E748" s="319"/>
      <c r="F748" s="318"/>
      <c r="G748" s="318"/>
      <c r="H748" s="318"/>
      <c r="I748" s="318"/>
      <c r="J748" s="318"/>
      <c r="K748" s="318"/>
      <c r="L748" s="318"/>
    </row>
    <row r="749" spans="1:12" s="321" customFormat="1" x14ac:dyDescent="0.35">
      <c r="A749" s="318"/>
      <c r="B749" s="318"/>
      <c r="C749" s="318"/>
      <c r="D749" s="318"/>
      <c r="E749" s="319"/>
      <c r="F749" s="318"/>
      <c r="G749" s="318"/>
      <c r="H749" s="318"/>
      <c r="I749" s="318"/>
      <c r="J749" s="318"/>
      <c r="K749" s="318"/>
      <c r="L749" s="318"/>
    </row>
  </sheetData>
  <mergeCells count="14">
    <mergeCell ref="J3:J4"/>
    <mergeCell ref="K3:K4"/>
    <mergeCell ref="L3:L4"/>
    <mergeCell ref="M84:M88"/>
    <mergeCell ref="J1:L1"/>
    <mergeCell ref="A2:L2"/>
    <mergeCell ref="A3:A4"/>
    <mergeCell ref="B3:B4"/>
    <mergeCell ref="C3:C4"/>
    <mergeCell ref="D3:E3"/>
    <mergeCell ref="F3:F4"/>
    <mergeCell ref="G3:G4"/>
    <mergeCell ref="H3:H4"/>
    <mergeCell ref="I3:I4"/>
  </mergeCells>
  <pageMargins left="0.70866141732283472" right="0.70866141732283472" top="0.74803149606299213" bottom="0.23622047244094491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39"/>
  <sheetViews>
    <sheetView view="pageBreakPreview" zoomScale="80" zoomScaleNormal="74" zoomScaleSheetLayoutView="80" zoomScalePageLayoutView="80" workbookViewId="0">
      <pane ySplit="6" topLeftCell="A133" activePane="bottomLeft" state="frozen"/>
      <selection activeCell="D17" sqref="D17"/>
      <selection pane="bottomLeft" activeCell="M5" sqref="M5"/>
    </sheetView>
  </sheetViews>
  <sheetFormatPr defaultColWidth="9.140625" defaultRowHeight="15" x14ac:dyDescent="0.25"/>
  <cols>
    <col min="1" max="1" width="5" style="760" customWidth="1"/>
    <col min="2" max="2" width="16" style="760" customWidth="1"/>
    <col min="3" max="3" width="24" style="760" customWidth="1"/>
    <col min="4" max="4" width="9.85546875" style="760" customWidth="1"/>
    <col min="5" max="5" width="15.7109375" style="491" customWidth="1"/>
    <col min="6" max="7" width="20.5703125" style="760" customWidth="1"/>
    <col min="8" max="16384" width="9.140625" style="760"/>
  </cols>
  <sheetData>
    <row r="1" spans="1:7" ht="50.25" customHeight="1" x14ac:dyDescent="0.25">
      <c r="A1" s="963" t="s">
        <v>3910</v>
      </c>
      <c r="B1" s="963"/>
      <c r="C1" s="963"/>
      <c r="D1" s="963"/>
      <c r="E1" s="963"/>
      <c r="F1" s="963"/>
      <c r="G1" s="963"/>
    </row>
    <row r="2" spans="1:7" ht="24" customHeight="1" x14ac:dyDescent="0.25">
      <c r="A2" s="959"/>
      <c r="B2" s="959"/>
      <c r="C2" s="959"/>
      <c r="D2" s="959"/>
      <c r="E2" s="959"/>
      <c r="F2" s="959"/>
      <c r="G2" s="959"/>
    </row>
    <row r="3" spans="1:7" ht="30.75" customHeight="1" x14ac:dyDescent="0.25">
      <c r="A3" s="960"/>
      <c r="B3" s="960"/>
      <c r="C3" s="960"/>
      <c r="D3" s="960"/>
      <c r="E3" s="960"/>
      <c r="F3" s="960"/>
      <c r="G3" s="960"/>
    </row>
    <row r="4" spans="1:7" ht="51.75" customHeight="1" x14ac:dyDescent="0.25">
      <c r="A4" s="964" t="s">
        <v>12</v>
      </c>
      <c r="B4" s="964" t="s">
        <v>1547</v>
      </c>
      <c r="C4" s="964" t="s">
        <v>424</v>
      </c>
      <c r="D4" s="964" t="s">
        <v>13</v>
      </c>
      <c r="E4" s="964"/>
      <c r="F4" s="964" t="s">
        <v>21</v>
      </c>
      <c r="G4" s="964" t="s">
        <v>1520</v>
      </c>
    </row>
    <row r="5" spans="1:7" ht="163.5" customHeight="1" x14ac:dyDescent="0.25">
      <c r="A5" s="964"/>
      <c r="B5" s="964"/>
      <c r="C5" s="964"/>
      <c r="D5" s="628" t="s">
        <v>3009</v>
      </c>
      <c r="E5" s="654" t="s">
        <v>15</v>
      </c>
      <c r="F5" s="964"/>
      <c r="G5" s="964"/>
    </row>
    <row r="6" spans="1:7" x14ac:dyDescent="0.25">
      <c r="A6" s="761">
        <v>2</v>
      </c>
      <c r="B6" s="761">
        <v>3</v>
      </c>
      <c r="C6" s="761">
        <v>4</v>
      </c>
      <c r="D6" s="761">
        <v>5</v>
      </c>
      <c r="E6" s="761">
        <v>6</v>
      </c>
      <c r="F6" s="761">
        <v>7</v>
      </c>
      <c r="G6" s="761">
        <v>14</v>
      </c>
    </row>
    <row r="7" spans="1:7" ht="18.75" customHeight="1" x14ac:dyDescent="0.25">
      <c r="A7" s="965"/>
      <c r="B7" s="965"/>
      <c r="C7" s="965"/>
      <c r="D7" s="965"/>
      <c r="E7" s="965"/>
      <c r="F7" s="965"/>
      <c r="G7" s="965"/>
    </row>
    <row r="8" spans="1:7" ht="18.75" customHeight="1" x14ac:dyDescent="0.25">
      <c r="A8" s="966"/>
      <c r="B8" s="966"/>
      <c r="C8" s="966"/>
      <c r="D8" s="966"/>
      <c r="E8" s="966"/>
      <c r="F8" s="966"/>
      <c r="G8" s="966"/>
    </row>
    <row r="9" spans="1:7" ht="60.75" customHeight="1" x14ac:dyDescent="0.25">
      <c r="A9" s="761">
        <v>1</v>
      </c>
      <c r="B9" s="761" t="s">
        <v>2166</v>
      </c>
      <c r="C9" s="761" t="s">
        <v>107</v>
      </c>
      <c r="D9" s="761" t="s">
        <v>74</v>
      </c>
      <c r="E9" s="401">
        <v>20.8</v>
      </c>
      <c r="F9" s="761" t="s">
        <v>2167</v>
      </c>
      <c r="G9" s="761" t="s">
        <v>2071</v>
      </c>
    </row>
    <row r="10" spans="1:7" ht="45" x14ac:dyDescent="0.25">
      <c r="A10" s="761">
        <v>2</v>
      </c>
      <c r="B10" s="761" t="s">
        <v>2166</v>
      </c>
      <c r="C10" s="761" t="s">
        <v>107</v>
      </c>
      <c r="D10" s="761" t="s">
        <v>74</v>
      </c>
      <c r="E10" s="401">
        <v>22.6</v>
      </c>
      <c r="F10" s="761" t="s">
        <v>2168</v>
      </c>
      <c r="G10" s="761" t="s">
        <v>2071</v>
      </c>
    </row>
    <row r="11" spans="1:7" ht="45" x14ac:dyDescent="0.25">
      <c r="A11" s="761">
        <v>3</v>
      </c>
      <c r="B11" s="761" t="s">
        <v>2166</v>
      </c>
      <c r="C11" s="761" t="s">
        <v>107</v>
      </c>
      <c r="D11" s="761" t="s">
        <v>74</v>
      </c>
      <c r="E11" s="401">
        <v>20.3</v>
      </c>
      <c r="F11" s="761" t="s">
        <v>2169</v>
      </c>
      <c r="G11" s="761" t="s">
        <v>2071</v>
      </c>
    </row>
    <row r="12" spans="1:7" ht="45" x14ac:dyDescent="0.25">
      <c r="A12" s="761">
        <v>4</v>
      </c>
      <c r="B12" s="761" t="s">
        <v>2166</v>
      </c>
      <c r="C12" s="761" t="s">
        <v>107</v>
      </c>
      <c r="D12" s="761" t="s">
        <v>74</v>
      </c>
      <c r="E12" s="401">
        <v>20.8</v>
      </c>
      <c r="F12" s="761" t="s">
        <v>2171</v>
      </c>
      <c r="G12" s="761" t="s">
        <v>2071</v>
      </c>
    </row>
    <row r="13" spans="1:7" ht="45" x14ac:dyDescent="0.25">
      <c r="A13" s="761">
        <v>5</v>
      </c>
      <c r="B13" s="761" t="s">
        <v>2166</v>
      </c>
      <c r="C13" s="761" t="s">
        <v>107</v>
      </c>
      <c r="D13" s="761" t="s">
        <v>74</v>
      </c>
      <c r="E13" s="401">
        <v>20.8</v>
      </c>
      <c r="F13" s="761" t="s">
        <v>2172</v>
      </c>
      <c r="G13" s="761" t="s">
        <v>2071</v>
      </c>
    </row>
    <row r="14" spans="1:7" ht="45" x14ac:dyDescent="0.25">
      <c r="A14" s="761">
        <v>6</v>
      </c>
      <c r="B14" s="761" t="s">
        <v>2166</v>
      </c>
      <c r="C14" s="761" t="s">
        <v>107</v>
      </c>
      <c r="D14" s="761" t="s">
        <v>74</v>
      </c>
      <c r="E14" s="401">
        <v>20.3</v>
      </c>
      <c r="F14" s="761" t="s">
        <v>2173</v>
      </c>
      <c r="G14" s="761" t="s">
        <v>2071</v>
      </c>
    </row>
    <row r="15" spans="1:7" ht="45" x14ac:dyDescent="0.25">
      <c r="A15" s="761">
        <v>7</v>
      </c>
      <c r="B15" s="761" t="s">
        <v>2166</v>
      </c>
      <c r="C15" s="761" t="s">
        <v>107</v>
      </c>
      <c r="D15" s="761" t="s">
        <v>74</v>
      </c>
      <c r="E15" s="401">
        <v>324.39999999999998</v>
      </c>
      <c r="F15" s="761" t="s">
        <v>2170</v>
      </c>
      <c r="G15" s="761" t="s">
        <v>2071</v>
      </c>
    </row>
    <row r="16" spans="1:7" ht="52.5" customHeight="1" x14ac:dyDescent="0.25">
      <c r="A16" s="761">
        <v>8</v>
      </c>
      <c r="B16" s="761" t="s">
        <v>3127</v>
      </c>
      <c r="C16" s="761" t="s">
        <v>106</v>
      </c>
      <c r="D16" s="761" t="s">
        <v>74</v>
      </c>
      <c r="E16" s="401">
        <v>20.7</v>
      </c>
      <c r="F16" s="761" t="s">
        <v>2155</v>
      </c>
      <c r="G16" s="761" t="s">
        <v>2071</v>
      </c>
    </row>
    <row r="17" spans="1:7" ht="45" x14ac:dyDescent="0.25">
      <c r="A17" s="761">
        <v>9</v>
      </c>
      <c r="B17" s="761" t="s">
        <v>3128</v>
      </c>
      <c r="C17" s="761" t="s">
        <v>106</v>
      </c>
      <c r="D17" s="761" t="s">
        <v>74</v>
      </c>
      <c r="E17" s="401">
        <v>22.7</v>
      </c>
      <c r="F17" s="761" t="s">
        <v>2160</v>
      </c>
      <c r="G17" s="761" t="s">
        <v>2071</v>
      </c>
    </row>
    <row r="18" spans="1:7" ht="45" x14ac:dyDescent="0.25">
      <c r="A18" s="761">
        <v>10</v>
      </c>
      <c r="B18" s="761" t="s">
        <v>3129</v>
      </c>
      <c r="C18" s="761" t="s">
        <v>106</v>
      </c>
      <c r="D18" s="761" t="s">
        <v>74</v>
      </c>
      <c r="E18" s="401">
        <v>21.8</v>
      </c>
      <c r="F18" s="761" t="s">
        <v>2161</v>
      </c>
      <c r="G18" s="761" t="s">
        <v>2071</v>
      </c>
    </row>
    <row r="19" spans="1:7" ht="45" x14ac:dyDescent="0.25">
      <c r="A19" s="761">
        <v>11</v>
      </c>
      <c r="B19" s="761" t="s">
        <v>3130</v>
      </c>
      <c r="C19" s="761" t="s">
        <v>106</v>
      </c>
      <c r="D19" s="761" t="s">
        <v>74</v>
      </c>
      <c r="E19" s="401">
        <v>21.8</v>
      </c>
      <c r="F19" s="761" t="s">
        <v>2157</v>
      </c>
      <c r="G19" s="761" t="s">
        <v>2071</v>
      </c>
    </row>
    <row r="20" spans="1:7" ht="45" x14ac:dyDescent="0.25">
      <c r="A20" s="761">
        <v>12</v>
      </c>
      <c r="B20" s="761" t="s">
        <v>3131</v>
      </c>
      <c r="C20" s="761" t="s">
        <v>106</v>
      </c>
      <c r="D20" s="761" t="s">
        <v>74</v>
      </c>
      <c r="E20" s="401">
        <v>74.400000000000006</v>
      </c>
      <c r="F20" s="761" t="s">
        <v>2162</v>
      </c>
      <c r="G20" s="761" t="s">
        <v>2071</v>
      </c>
    </row>
    <row r="21" spans="1:7" ht="45" x14ac:dyDescent="0.25">
      <c r="A21" s="761">
        <v>13</v>
      </c>
      <c r="B21" s="761" t="s">
        <v>3132</v>
      </c>
      <c r="C21" s="761" t="s">
        <v>106</v>
      </c>
      <c r="D21" s="761" t="s">
        <v>74</v>
      </c>
      <c r="E21" s="401">
        <v>37.799999999999997</v>
      </c>
      <c r="F21" s="761" t="s">
        <v>2163</v>
      </c>
      <c r="G21" s="761" t="s">
        <v>2071</v>
      </c>
    </row>
    <row r="22" spans="1:7" ht="45" x14ac:dyDescent="0.25">
      <c r="A22" s="761">
        <v>14</v>
      </c>
      <c r="B22" s="761" t="s">
        <v>3133</v>
      </c>
      <c r="C22" s="761" t="s">
        <v>106</v>
      </c>
      <c r="D22" s="761" t="s">
        <v>74</v>
      </c>
      <c r="E22" s="401">
        <v>36.6</v>
      </c>
      <c r="F22" s="761" t="s">
        <v>2159</v>
      </c>
      <c r="G22" s="761" t="s">
        <v>2071</v>
      </c>
    </row>
    <row r="23" spans="1:7" ht="45" x14ac:dyDescent="0.25">
      <c r="A23" s="761">
        <v>15</v>
      </c>
      <c r="B23" s="761" t="s">
        <v>3134</v>
      </c>
      <c r="C23" s="761" t="s">
        <v>106</v>
      </c>
      <c r="D23" s="761" t="s">
        <v>74</v>
      </c>
      <c r="E23" s="401">
        <v>21.8</v>
      </c>
      <c r="F23" s="761" t="s">
        <v>2158</v>
      </c>
      <c r="G23" s="761" t="s">
        <v>2071</v>
      </c>
    </row>
    <row r="24" spans="1:7" s="494" customFormat="1" ht="14.25" x14ac:dyDescent="0.25">
      <c r="A24" s="763"/>
      <c r="B24" s="763" t="s">
        <v>24</v>
      </c>
      <c r="C24" s="763"/>
      <c r="D24" s="763"/>
      <c r="E24" s="493">
        <f>SUM(E9:E23)</f>
        <v>707.5999999999998</v>
      </c>
      <c r="F24" s="763"/>
      <c r="G24" s="763"/>
    </row>
    <row r="25" spans="1:7" s="585" customFormat="1" x14ac:dyDescent="0.25">
      <c r="A25" s="966" t="s">
        <v>25</v>
      </c>
      <c r="B25" s="966"/>
      <c r="C25" s="966"/>
      <c r="D25" s="966"/>
      <c r="E25" s="966"/>
      <c r="F25" s="966"/>
      <c r="G25" s="966"/>
    </row>
    <row r="26" spans="1:7" s="585" customFormat="1" ht="33" customHeight="1" x14ac:dyDescent="0.25">
      <c r="A26" s="761">
        <v>1</v>
      </c>
      <c r="B26" s="761" t="s">
        <v>76</v>
      </c>
      <c r="C26" s="761" t="s">
        <v>566</v>
      </c>
      <c r="D26" s="761" t="s">
        <v>74</v>
      </c>
      <c r="E26" s="401">
        <v>1</v>
      </c>
      <c r="F26" s="761" t="s">
        <v>26</v>
      </c>
      <c r="G26" s="761" t="s">
        <v>75</v>
      </c>
    </row>
    <row r="27" spans="1:7" s="586" customFormat="1" ht="14.25" x14ac:dyDescent="0.25">
      <c r="A27" s="763"/>
      <c r="B27" s="763" t="s">
        <v>24</v>
      </c>
      <c r="C27" s="763"/>
      <c r="D27" s="763"/>
      <c r="E27" s="493">
        <f>SUM(E26)</f>
        <v>1</v>
      </c>
      <c r="F27" s="763"/>
      <c r="G27" s="763"/>
    </row>
    <row r="28" spans="1:7" s="585" customFormat="1" x14ac:dyDescent="0.25">
      <c r="A28" s="966" t="s">
        <v>27</v>
      </c>
      <c r="B28" s="966"/>
      <c r="C28" s="966"/>
      <c r="D28" s="966"/>
      <c r="E28" s="966"/>
      <c r="F28" s="966"/>
      <c r="G28" s="966"/>
    </row>
    <row r="29" spans="1:7" s="585" customFormat="1" x14ac:dyDescent="0.25">
      <c r="A29" s="761" t="s">
        <v>26</v>
      </c>
      <c r="B29" s="761" t="s">
        <v>26</v>
      </c>
      <c r="C29" s="761" t="s">
        <v>26</v>
      </c>
      <c r="D29" s="761" t="s">
        <v>26</v>
      </c>
      <c r="E29" s="401" t="s">
        <v>26</v>
      </c>
      <c r="F29" s="761" t="s">
        <v>26</v>
      </c>
      <c r="G29" s="761" t="s">
        <v>26</v>
      </c>
    </row>
    <row r="30" spans="1:7" x14ac:dyDescent="0.25">
      <c r="A30" s="966" t="s">
        <v>28</v>
      </c>
      <c r="B30" s="966"/>
      <c r="C30" s="966"/>
      <c r="D30" s="966"/>
      <c r="E30" s="966"/>
      <c r="F30" s="966"/>
      <c r="G30" s="966"/>
    </row>
    <row r="31" spans="1:7" s="494" customFormat="1" ht="14.25" x14ac:dyDescent="0.25">
      <c r="A31" s="763" t="s">
        <v>26</v>
      </c>
      <c r="B31" s="763" t="s">
        <v>26</v>
      </c>
      <c r="C31" s="763" t="s">
        <v>26</v>
      </c>
      <c r="D31" s="763" t="s">
        <v>26</v>
      </c>
      <c r="E31" s="763" t="s">
        <v>26</v>
      </c>
      <c r="F31" s="763" t="s">
        <v>26</v>
      </c>
      <c r="G31" s="763" t="s">
        <v>26</v>
      </c>
    </row>
    <row r="32" spans="1:7" x14ac:dyDescent="0.25">
      <c r="A32" s="966" t="s">
        <v>29</v>
      </c>
      <c r="B32" s="966"/>
      <c r="C32" s="966"/>
      <c r="D32" s="966"/>
      <c r="E32" s="966"/>
      <c r="F32" s="966"/>
      <c r="G32" s="966"/>
    </row>
    <row r="33" spans="1:7" ht="45" x14ac:dyDescent="0.25">
      <c r="A33" s="761">
        <v>1</v>
      </c>
      <c r="B33" s="761" t="s">
        <v>73</v>
      </c>
      <c r="C33" s="761" t="s">
        <v>85</v>
      </c>
      <c r="D33" s="761" t="s">
        <v>74</v>
      </c>
      <c r="E33" s="401">
        <v>2015</v>
      </c>
      <c r="F33" s="761" t="s">
        <v>1886</v>
      </c>
      <c r="G33" s="761" t="s">
        <v>2919</v>
      </c>
    </row>
    <row r="34" spans="1:7" ht="45" x14ac:dyDescent="0.25">
      <c r="A34" s="761">
        <v>2</v>
      </c>
      <c r="B34" s="761" t="s">
        <v>86</v>
      </c>
      <c r="C34" s="761" t="s">
        <v>85</v>
      </c>
      <c r="D34" s="761" t="s">
        <v>74</v>
      </c>
      <c r="E34" s="401">
        <v>250.8</v>
      </c>
      <c r="F34" s="761" t="s">
        <v>2758</v>
      </c>
      <c r="G34" s="761" t="s">
        <v>26</v>
      </c>
    </row>
    <row r="35" spans="1:7" ht="45" x14ac:dyDescent="0.25">
      <c r="A35" s="761">
        <v>3</v>
      </c>
      <c r="B35" s="761" t="s">
        <v>86</v>
      </c>
      <c r="C35" s="761" t="s">
        <v>85</v>
      </c>
      <c r="D35" s="761" t="s">
        <v>74</v>
      </c>
      <c r="E35" s="401">
        <v>309.3</v>
      </c>
      <c r="F35" s="761" t="s">
        <v>2759</v>
      </c>
      <c r="G35" s="761" t="s">
        <v>26</v>
      </c>
    </row>
    <row r="36" spans="1:7" s="494" customFormat="1" ht="14.25" x14ac:dyDescent="0.25">
      <c r="A36" s="763"/>
      <c r="B36" s="763" t="s">
        <v>24</v>
      </c>
      <c r="C36" s="763"/>
      <c r="D36" s="763"/>
      <c r="E36" s="493">
        <f>SUM(E33:E35)</f>
        <v>2575.1000000000004</v>
      </c>
      <c r="F36" s="763"/>
      <c r="G36" s="763"/>
    </row>
    <row r="37" spans="1:7" ht="45" x14ac:dyDescent="0.25">
      <c r="A37" s="761">
        <v>4</v>
      </c>
      <c r="B37" s="761" t="s">
        <v>3331</v>
      </c>
      <c r="C37" s="761" t="s">
        <v>3349</v>
      </c>
      <c r="D37" s="761" t="s">
        <v>89</v>
      </c>
      <c r="E37" s="769">
        <v>4947</v>
      </c>
      <c r="F37" s="770" t="s">
        <v>1168</v>
      </c>
      <c r="G37" s="761" t="s">
        <v>26</v>
      </c>
    </row>
    <row r="38" spans="1:7" s="494" customFormat="1" ht="14.25" x14ac:dyDescent="0.25">
      <c r="A38" s="763"/>
      <c r="B38" s="763" t="s">
        <v>24</v>
      </c>
      <c r="C38" s="763"/>
      <c r="D38" s="763"/>
      <c r="E38" s="493">
        <f>E37</f>
        <v>4947</v>
      </c>
      <c r="F38" s="763"/>
      <c r="G38" s="763"/>
    </row>
    <row r="39" spans="1:7" ht="15" customHeight="1" x14ac:dyDescent="0.25">
      <c r="A39" s="956" t="s">
        <v>2268</v>
      </c>
      <c r="B39" s="957"/>
      <c r="C39" s="957"/>
      <c r="D39" s="957"/>
      <c r="E39" s="957"/>
      <c r="F39" s="957"/>
      <c r="G39" s="958"/>
    </row>
    <row r="40" spans="1:7" s="585" customFormat="1" ht="63" customHeight="1" x14ac:dyDescent="0.25">
      <c r="A40" s="761">
        <v>1</v>
      </c>
      <c r="B40" s="761" t="s">
        <v>890</v>
      </c>
      <c r="C40" s="761" t="s">
        <v>166</v>
      </c>
      <c r="D40" s="761" t="s">
        <v>74</v>
      </c>
      <c r="E40" s="401">
        <v>472.5</v>
      </c>
      <c r="F40" s="761" t="s">
        <v>570</v>
      </c>
      <c r="G40" s="761" t="s">
        <v>2071</v>
      </c>
    </row>
    <row r="41" spans="1:7" s="585" customFormat="1" ht="49.5" customHeight="1" x14ac:dyDescent="0.25">
      <c r="A41" s="761">
        <v>2</v>
      </c>
      <c r="B41" s="761" t="s">
        <v>88</v>
      </c>
      <c r="C41" s="761" t="s">
        <v>167</v>
      </c>
      <c r="D41" s="761" t="s">
        <v>74</v>
      </c>
      <c r="E41" s="401">
        <v>247.2</v>
      </c>
      <c r="F41" s="761" t="s">
        <v>2115</v>
      </c>
      <c r="G41" s="761" t="s">
        <v>2071</v>
      </c>
    </row>
    <row r="42" spans="1:7" s="586" customFormat="1" ht="15.75" customHeight="1" x14ac:dyDescent="0.25">
      <c r="A42" s="764"/>
      <c r="B42" s="763" t="s">
        <v>24</v>
      </c>
      <c r="C42" s="763"/>
      <c r="D42" s="763"/>
      <c r="E42" s="493">
        <f>SUM(E40:E41)</f>
        <v>719.7</v>
      </c>
      <c r="F42" s="763"/>
      <c r="G42" s="763"/>
    </row>
    <row r="43" spans="1:7" s="585" customFormat="1" ht="30" x14ac:dyDescent="0.25">
      <c r="A43" s="761">
        <v>3</v>
      </c>
      <c r="B43" s="761" t="s">
        <v>3331</v>
      </c>
      <c r="C43" s="761" t="s">
        <v>167</v>
      </c>
      <c r="D43" s="761" t="s">
        <v>89</v>
      </c>
      <c r="E43" s="401">
        <v>4151</v>
      </c>
      <c r="F43" s="770" t="s">
        <v>1136</v>
      </c>
      <c r="G43" s="761" t="s">
        <v>3355</v>
      </c>
    </row>
    <row r="44" spans="1:7" s="586" customFormat="1" ht="15.75" customHeight="1" x14ac:dyDescent="0.25">
      <c r="A44" s="763"/>
      <c r="B44" s="763" t="s">
        <v>24</v>
      </c>
      <c r="C44" s="763"/>
      <c r="D44" s="763"/>
      <c r="E44" s="493">
        <f>E43</f>
        <v>4151</v>
      </c>
      <c r="F44" s="763"/>
      <c r="G44" s="763"/>
    </row>
    <row r="45" spans="1:7" s="494" customFormat="1" ht="15.75" customHeight="1" x14ac:dyDescent="0.25">
      <c r="A45" s="764"/>
      <c r="B45" s="765"/>
      <c r="C45" s="765"/>
      <c r="D45" s="765"/>
      <c r="E45" s="627"/>
      <c r="F45" s="765"/>
      <c r="G45" s="766"/>
    </row>
    <row r="46" spans="1:7" s="494" customFormat="1" ht="60" x14ac:dyDescent="0.25">
      <c r="A46" s="761">
        <v>1</v>
      </c>
      <c r="B46" s="761" t="s">
        <v>892</v>
      </c>
      <c r="C46" s="761" t="s">
        <v>166</v>
      </c>
      <c r="D46" s="761" t="s">
        <v>74</v>
      </c>
      <c r="E46" s="401">
        <v>476.3</v>
      </c>
      <c r="F46" s="761" t="s">
        <v>829</v>
      </c>
      <c r="G46" s="761" t="s">
        <v>2071</v>
      </c>
    </row>
    <row r="47" spans="1:7" s="494" customFormat="1" ht="60" x14ac:dyDescent="0.25">
      <c r="A47" s="761">
        <v>2</v>
      </c>
      <c r="B47" s="761" t="s">
        <v>891</v>
      </c>
      <c r="C47" s="761" t="s">
        <v>166</v>
      </c>
      <c r="D47" s="761" t="s">
        <v>74</v>
      </c>
      <c r="E47" s="401">
        <v>243.3</v>
      </c>
      <c r="F47" s="761" t="s">
        <v>827</v>
      </c>
      <c r="G47" s="761" t="s">
        <v>2071</v>
      </c>
    </row>
    <row r="48" spans="1:7" s="494" customFormat="1" ht="15.75" customHeight="1" x14ac:dyDescent="0.25">
      <c r="A48" s="763"/>
      <c r="B48" s="763" t="s">
        <v>24</v>
      </c>
      <c r="C48" s="763"/>
      <c r="D48" s="763"/>
      <c r="E48" s="493">
        <f>E46+E47</f>
        <v>719.6</v>
      </c>
      <c r="F48" s="763"/>
      <c r="G48" s="763"/>
    </row>
    <row r="49" spans="1:7" ht="18.75" customHeight="1" x14ac:dyDescent="0.25">
      <c r="A49" s="956" t="s">
        <v>2267</v>
      </c>
      <c r="B49" s="957"/>
      <c r="C49" s="957"/>
      <c r="D49" s="957"/>
      <c r="E49" s="957"/>
      <c r="F49" s="957"/>
      <c r="G49" s="958"/>
    </row>
    <row r="50" spans="1:7" ht="45" x14ac:dyDescent="0.25">
      <c r="A50" s="761">
        <v>1</v>
      </c>
      <c r="B50" s="761" t="s">
        <v>2403</v>
      </c>
      <c r="C50" s="761" t="s">
        <v>2521</v>
      </c>
      <c r="D50" s="761" t="s">
        <v>74</v>
      </c>
      <c r="E50" s="401">
        <v>3417.67</v>
      </c>
      <c r="F50" s="761" t="s">
        <v>2760</v>
      </c>
      <c r="G50" s="761" t="s">
        <v>2071</v>
      </c>
    </row>
    <row r="51" spans="1:7" ht="30" x14ac:dyDescent="0.25">
      <c r="A51" s="761">
        <v>2</v>
      </c>
      <c r="B51" s="761" t="s">
        <v>157</v>
      </c>
      <c r="C51" s="761" t="s">
        <v>101</v>
      </c>
      <c r="D51" s="761" t="s">
        <v>74</v>
      </c>
      <c r="E51" s="401">
        <v>138</v>
      </c>
      <c r="F51" s="761" t="s">
        <v>95</v>
      </c>
      <c r="G51" s="761" t="s">
        <v>2071</v>
      </c>
    </row>
    <row r="52" spans="1:7" s="494" customFormat="1" ht="15.75" customHeight="1" x14ac:dyDescent="0.25">
      <c r="A52" s="764"/>
      <c r="B52" s="763" t="s">
        <v>24</v>
      </c>
      <c r="C52" s="763"/>
      <c r="D52" s="763"/>
      <c r="E52" s="493">
        <f>E51+E50</f>
        <v>3555.67</v>
      </c>
      <c r="F52" s="763"/>
      <c r="G52" s="763"/>
    </row>
    <row r="53" spans="1:7" ht="30" x14ac:dyDescent="0.25">
      <c r="A53" s="761">
        <v>3</v>
      </c>
      <c r="B53" s="761" t="s">
        <v>3331</v>
      </c>
      <c r="C53" s="761" t="s">
        <v>101</v>
      </c>
      <c r="D53" s="761" t="s">
        <v>74</v>
      </c>
      <c r="E53" s="401">
        <v>27675</v>
      </c>
      <c r="F53" s="761" t="s">
        <v>1266</v>
      </c>
      <c r="G53" s="761" t="s">
        <v>3355</v>
      </c>
    </row>
    <row r="54" spans="1:7" s="494" customFormat="1" ht="15.75" customHeight="1" x14ac:dyDescent="0.25">
      <c r="A54" s="763"/>
      <c r="B54" s="763" t="s">
        <v>24</v>
      </c>
      <c r="C54" s="763"/>
      <c r="D54" s="763"/>
      <c r="E54" s="493">
        <f>E53</f>
        <v>27675</v>
      </c>
      <c r="F54" s="763"/>
      <c r="G54" s="763"/>
    </row>
    <row r="55" spans="1:7" ht="15" customHeight="1" x14ac:dyDescent="0.25">
      <c r="A55" s="956" t="s">
        <v>2269</v>
      </c>
      <c r="B55" s="957"/>
      <c r="C55" s="957"/>
      <c r="D55" s="957"/>
      <c r="E55" s="957"/>
      <c r="F55" s="957"/>
      <c r="G55" s="958"/>
    </row>
    <row r="56" spans="1:7" ht="30" x14ac:dyDescent="0.25">
      <c r="A56" s="761">
        <v>1</v>
      </c>
      <c r="B56" s="761" t="s">
        <v>120</v>
      </c>
      <c r="C56" s="761" t="s">
        <v>112</v>
      </c>
      <c r="D56" s="761" t="s">
        <v>74</v>
      </c>
      <c r="E56" s="401">
        <v>2803.7</v>
      </c>
      <c r="F56" s="761" t="s">
        <v>557</v>
      </c>
      <c r="G56" s="761" t="s">
        <v>2071</v>
      </c>
    </row>
    <row r="57" spans="1:7" ht="30" x14ac:dyDescent="0.25">
      <c r="A57" s="761">
        <v>2</v>
      </c>
      <c r="B57" s="761" t="s">
        <v>111</v>
      </c>
      <c r="C57" s="761" t="s">
        <v>112</v>
      </c>
      <c r="D57" s="761" t="s">
        <v>74</v>
      </c>
      <c r="E57" s="401">
        <v>84</v>
      </c>
      <c r="F57" s="761" t="s">
        <v>95</v>
      </c>
      <c r="G57" s="761" t="s">
        <v>2071</v>
      </c>
    </row>
    <row r="58" spans="1:7" s="494" customFormat="1" ht="15.75" customHeight="1" x14ac:dyDescent="0.25">
      <c r="A58" s="764"/>
      <c r="B58" s="763" t="s">
        <v>24</v>
      </c>
      <c r="C58" s="763"/>
      <c r="D58" s="763"/>
      <c r="E58" s="493">
        <f>E56+E57</f>
        <v>2887.7</v>
      </c>
      <c r="F58" s="763"/>
      <c r="G58" s="763"/>
    </row>
    <row r="59" spans="1:7" ht="50.25" customHeight="1" x14ac:dyDescent="0.25">
      <c r="A59" s="761">
        <v>3</v>
      </c>
      <c r="B59" s="761" t="s">
        <v>3331</v>
      </c>
      <c r="C59" s="761" t="s">
        <v>112</v>
      </c>
      <c r="D59" s="761" t="s">
        <v>74</v>
      </c>
      <c r="E59" s="769">
        <v>15931</v>
      </c>
      <c r="F59" s="770" t="s">
        <v>1296</v>
      </c>
      <c r="G59" s="761" t="s">
        <v>3355</v>
      </c>
    </row>
    <row r="60" spans="1:7" ht="50.25" customHeight="1" x14ac:dyDescent="0.25">
      <c r="A60" s="761">
        <v>4</v>
      </c>
      <c r="B60" s="761" t="s">
        <v>3331</v>
      </c>
      <c r="C60" s="761" t="s">
        <v>112</v>
      </c>
      <c r="D60" s="761" t="s">
        <v>74</v>
      </c>
      <c r="E60" s="769">
        <v>3562</v>
      </c>
      <c r="F60" s="770" t="s">
        <v>1985</v>
      </c>
      <c r="G60" s="761" t="s">
        <v>3355</v>
      </c>
    </row>
    <row r="61" spans="1:7" s="494" customFormat="1" ht="15.75" customHeight="1" x14ac:dyDescent="0.25">
      <c r="A61" s="763"/>
      <c r="B61" s="763" t="s">
        <v>24</v>
      </c>
      <c r="C61" s="763"/>
      <c r="D61" s="763"/>
      <c r="E61" s="493">
        <f>E60+E59</f>
        <v>19493</v>
      </c>
      <c r="F61" s="763"/>
      <c r="G61" s="763"/>
    </row>
    <row r="62" spans="1:7" x14ac:dyDescent="0.25">
      <c r="A62" s="956" t="s">
        <v>2270</v>
      </c>
      <c r="B62" s="957"/>
      <c r="C62" s="957"/>
      <c r="D62" s="957"/>
      <c r="E62" s="957"/>
      <c r="F62" s="957"/>
      <c r="G62" s="958"/>
    </row>
    <row r="63" spans="1:7" ht="45" x14ac:dyDescent="0.25">
      <c r="A63" s="761">
        <v>1</v>
      </c>
      <c r="B63" s="761" t="s">
        <v>120</v>
      </c>
      <c r="C63" s="761" t="s">
        <v>113</v>
      </c>
      <c r="D63" s="761" t="s">
        <v>74</v>
      </c>
      <c r="E63" s="401">
        <v>3356.1</v>
      </c>
      <c r="F63" s="761" t="s">
        <v>556</v>
      </c>
      <c r="G63" s="761" t="s">
        <v>2071</v>
      </c>
    </row>
    <row r="64" spans="1:7" s="494" customFormat="1" ht="15.75" customHeight="1" x14ac:dyDescent="0.25">
      <c r="A64" s="764"/>
      <c r="B64" s="763" t="s">
        <v>24</v>
      </c>
      <c r="C64" s="763"/>
      <c r="D64" s="763"/>
      <c r="E64" s="493">
        <f>SUM(E63)</f>
        <v>3356.1</v>
      </c>
      <c r="F64" s="763"/>
      <c r="G64" s="763"/>
    </row>
    <row r="65" spans="1:7" ht="45" x14ac:dyDescent="0.25">
      <c r="A65" s="761">
        <v>2</v>
      </c>
      <c r="B65" s="761" t="s">
        <v>3331</v>
      </c>
      <c r="C65" s="761" t="s">
        <v>113</v>
      </c>
      <c r="D65" s="761" t="s">
        <v>74</v>
      </c>
      <c r="E65" s="401">
        <v>24960</v>
      </c>
      <c r="F65" s="770" t="s">
        <v>1349</v>
      </c>
      <c r="G65" s="761" t="s">
        <v>3355</v>
      </c>
    </row>
    <row r="66" spans="1:7" s="494" customFormat="1" ht="15.75" customHeight="1" x14ac:dyDescent="0.25">
      <c r="A66" s="763"/>
      <c r="B66" s="763" t="s">
        <v>24</v>
      </c>
      <c r="C66" s="763"/>
      <c r="D66" s="763"/>
      <c r="E66" s="493">
        <f>E65</f>
        <v>24960</v>
      </c>
      <c r="F66" s="763"/>
      <c r="G66" s="763"/>
    </row>
    <row r="67" spans="1:7" x14ac:dyDescent="0.25">
      <c r="A67" s="956" t="s">
        <v>2271</v>
      </c>
      <c r="B67" s="957"/>
      <c r="C67" s="957"/>
      <c r="D67" s="957"/>
      <c r="E67" s="957"/>
      <c r="F67" s="957"/>
      <c r="G67" s="958"/>
    </row>
    <row r="68" spans="1:7" ht="45" x14ac:dyDescent="0.25">
      <c r="A68" s="761">
        <v>1</v>
      </c>
      <c r="B68" s="761" t="s">
        <v>115</v>
      </c>
      <c r="C68" s="761" t="s">
        <v>114</v>
      </c>
      <c r="D68" s="761" t="s">
        <v>74</v>
      </c>
      <c r="E68" s="401">
        <v>276.39999999999998</v>
      </c>
      <c r="F68" s="761" t="s">
        <v>554</v>
      </c>
      <c r="G68" s="761" t="s">
        <v>2071</v>
      </c>
    </row>
    <row r="69" spans="1:7" ht="37.5" customHeight="1" x14ac:dyDescent="0.25">
      <c r="A69" s="761">
        <v>2</v>
      </c>
      <c r="B69" s="761" t="s">
        <v>108</v>
      </c>
      <c r="C69" s="761" t="s">
        <v>116</v>
      </c>
      <c r="D69" s="761" t="s">
        <v>74</v>
      </c>
      <c r="E69" s="401">
        <v>616</v>
      </c>
      <c r="F69" s="761" t="s">
        <v>555</v>
      </c>
      <c r="G69" s="761" t="s">
        <v>2071</v>
      </c>
    </row>
    <row r="70" spans="1:7" ht="45" x14ac:dyDescent="0.25">
      <c r="A70" s="761">
        <v>3</v>
      </c>
      <c r="B70" s="761" t="s">
        <v>145</v>
      </c>
      <c r="C70" s="761" t="s">
        <v>146</v>
      </c>
      <c r="D70" s="761" t="s">
        <v>74</v>
      </c>
      <c r="E70" s="401">
        <v>1069</v>
      </c>
      <c r="F70" s="761" t="s">
        <v>562</v>
      </c>
      <c r="G70" s="761" t="s">
        <v>2071</v>
      </c>
    </row>
    <row r="71" spans="1:7" s="494" customFormat="1" ht="15.75" customHeight="1" x14ac:dyDescent="0.25">
      <c r="A71" s="764"/>
      <c r="B71" s="763" t="s">
        <v>24</v>
      </c>
      <c r="C71" s="763"/>
      <c r="D71" s="763"/>
      <c r="E71" s="493">
        <f>SUM(E68:E70)</f>
        <v>1961.4</v>
      </c>
      <c r="F71" s="763"/>
      <c r="G71" s="763"/>
    </row>
    <row r="72" spans="1:7" x14ac:dyDescent="0.25">
      <c r="A72" s="956" t="s">
        <v>2272</v>
      </c>
      <c r="B72" s="957"/>
      <c r="C72" s="957"/>
      <c r="D72" s="957"/>
      <c r="E72" s="957"/>
      <c r="F72" s="957"/>
      <c r="G72" s="958"/>
    </row>
    <row r="73" spans="1:7" ht="60" x14ac:dyDescent="0.25">
      <c r="A73" s="761">
        <v>1</v>
      </c>
      <c r="B73" s="761" t="s">
        <v>2993</v>
      </c>
      <c r="C73" s="628" t="s">
        <v>148</v>
      </c>
      <c r="D73" s="761" t="s">
        <v>74</v>
      </c>
      <c r="E73" s="761">
        <v>12.5</v>
      </c>
      <c r="F73" s="761" t="s">
        <v>3276</v>
      </c>
      <c r="G73" s="761" t="s">
        <v>2071</v>
      </c>
    </row>
    <row r="74" spans="1:7" ht="60" x14ac:dyDescent="0.25">
      <c r="A74" s="761">
        <v>2</v>
      </c>
      <c r="B74" s="761" t="s">
        <v>796</v>
      </c>
      <c r="C74" s="628" t="s">
        <v>148</v>
      </c>
      <c r="D74" s="761" t="s">
        <v>74</v>
      </c>
      <c r="E74" s="761">
        <v>334.4</v>
      </c>
      <c r="F74" s="761" t="s">
        <v>3275</v>
      </c>
      <c r="G74" s="761" t="s">
        <v>2071</v>
      </c>
    </row>
    <row r="75" spans="1:7" ht="66" customHeight="1" x14ac:dyDescent="0.25">
      <c r="A75" s="761">
        <v>3</v>
      </c>
      <c r="B75" s="761" t="s">
        <v>117</v>
      </c>
      <c r="C75" s="761" t="s">
        <v>426</v>
      </c>
      <c r="D75" s="761" t="s">
        <v>74</v>
      </c>
      <c r="E75" s="401">
        <v>2703</v>
      </c>
      <c r="F75" s="761" t="s">
        <v>553</v>
      </c>
      <c r="G75" s="761" t="s">
        <v>2071</v>
      </c>
    </row>
    <row r="76" spans="1:7" s="494" customFormat="1" ht="15.75" customHeight="1" x14ac:dyDescent="0.25">
      <c r="A76" s="764"/>
      <c r="B76" s="763" t="s">
        <v>24</v>
      </c>
      <c r="C76" s="763"/>
      <c r="D76" s="763"/>
      <c r="E76" s="493">
        <f>SUM(E73:E75)</f>
        <v>3049.9</v>
      </c>
      <c r="F76" s="763"/>
      <c r="G76" s="763"/>
    </row>
    <row r="77" spans="1:7" ht="59.25" customHeight="1" x14ac:dyDescent="0.25">
      <c r="A77" s="761">
        <v>4</v>
      </c>
      <c r="B77" s="761" t="s">
        <v>3331</v>
      </c>
      <c r="C77" s="761" t="s">
        <v>3356</v>
      </c>
      <c r="D77" s="761" t="s">
        <v>74</v>
      </c>
      <c r="E77" s="769">
        <v>17372</v>
      </c>
      <c r="F77" s="770" t="s">
        <v>1291</v>
      </c>
      <c r="G77" s="761" t="s">
        <v>3355</v>
      </c>
    </row>
    <row r="78" spans="1:7" ht="59.25" customHeight="1" x14ac:dyDescent="0.25">
      <c r="A78" s="761">
        <v>5</v>
      </c>
      <c r="B78" s="761" t="s">
        <v>3331</v>
      </c>
      <c r="C78" s="761" t="s">
        <v>3811</v>
      </c>
      <c r="D78" s="761" t="s">
        <v>74</v>
      </c>
      <c r="E78" s="769">
        <v>2163</v>
      </c>
      <c r="F78" s="770" t="s">
        <v>3812</v>
      </c>
      <c r="G78" s="761" t="s">
        <v>3355</v>
      </c>
    </row>
    <row r="79" spans="1:7" ht="59.25" customHeight="1" x14ac:dyDescent="0.25">
      <c r="A79" s="761">
        <v>6</v>
      </c>
      <c r="B79" s="761" t="s">
        <v>3331</v>
      </c>
      <c r="C79" s="761" t="s">
        <v>3356</v>
      </c>
      <c r="D79" s="761" t="s">
        <v>74</v>
      </c>
      <c r="E79" s="769">
        <v>10659</v>
      </c>
      <c r="F79" s="770" t="s">
        <v>1292</v>
      </c>
      <c r="G79" s="761" t="s">
        <v>3355</v>
      </c>
    </row>
    <row r="80" spans="1:7" s="494" customFormat="1" ht="15.75" customHeight="1" x14ac:dyDescent="0.25">
      <c r="A80" s="763"/>
      <c r="B80" s="763" t="s">
        <v>24</v>
      </c>
      <c r="C80" s="763"/>
      <c r="D80" s="763"/>
      <c r="E80" s="493">
        <f>E79+E77+E78</f>
        <v>30194</v>
      </c>
      <c r="F80" s="763"/>
      <c r="G80" s="763"/>
    </row>
    <row r="81" spans="1:7" x14ac:dyDescent="0.25">
      <c r="A81" s="956" t="s">
        <v>2273</v>
      </c>
      <c r="B81" s="957"/>
      <c r="C81" s="957"/>
      <c r="D81" s="957"/>
      <c r="E81" s="957"/>
      <c r="F81" s="957"/>
      <c r="G81" s="958"/>
    </row>
    <row r="82" spans="1:7" ht="75" x14ac:dyDescent="0.25">
      <c r="A82" s="761">
        <v>1</v>
      </c>
      <c r="B82" s="761" t="s">
        <v>118</v>
      </c>
      <c r="C82" s="761" t="s">
        <v>428</v>
      </c>
      <c r="D82" s="761" t="s">
        <v>74</v>
      </c>
      <c r="E82" s="401">
        <v>2603.6999999999998</v>
      </c>
      <c r="F82" s="761" t="s">
        <v>552</v>
      </c>
      <c r="G82" s="761" t="s">
        <v>2071</v>
      </c>
    </row>
    <row r="83" spans="1:7" s="494" customFormat="1" ht="15.75" customHeight="1" x14ac:dyDescent="0.25">
      <c r="A83" s="764"/>
      <c r="B83" s="763" t="s">
        <v>24</v>
      </c>
      <c r="C83" s="763"/>
      <c r="D83" s="763"/>
      <c r="E83" s="493">
        <f>E82</f>
        <v>2603.6999999999998</v>
      </c>
      <c r="F83" s="763"/>
      <c r="G83" s="763"/>
    </row>
    <row r="84" spans="1:7" ht="30" x14ac:dyDescent="0.25">
      <c r="A84" s="498">
        <v>2</v>
      </c>
      <c r="B84" s="761" t="s">
        <v>3331</v>
      </c>
      <c r="C84" s="761" t="s">
        <v>3813</v>
      </c>
      <c r="D84" s="761" t="s">
        <v>74</v>
      </c>
      <c r="E84" s="401">
        <v>752</v>
      </c>
      <c r="F84" s="770" t="s">
        <v>1243</v>
      </c>
      <c r="G84" s="761" t="s">
        <v>3355</v>
      </c>
    </row>
    <row r="85" spans="1:7" ht="50.25" customHeight="1" x14ac:dyDescent="0.25">
      <c r="A85" s="761">
        <v>3</v>
      </c>
      <c r="B85" s="761" t="s">
        <v>3331</v>
      </c>
      <c r="C85" s="761" t="s">
        <v>3357</v>
      </c>
      <c r="D85" s="761" t="s">
        <v>74</v>
      </c>
      <c r="E85" s="769">
        <v>17710</v>
      </c>
      <c r="F85" s="770" t="s">
        <v>1239</v>
      </c>
      <c r="G85" s="761" t="s">
        <v>3355</v>
      </c>
    </row>
    <row r="86" spans="1:7" s="494" customFormat="1" ht="15.75" customHeight="1" x14ac:dyDescent="0.25">
      <c r="A86" s="763"/>
      <c r="B86" s="763" t="s">
        <v>24</v>
      </c>
      <c r="C86" s="763"/>
      <c r="D86" s="763"/>
      <c r="E86" s="493">
        <f>E85+E84</f>
        <v>18462</v>
      </c>
      <c r="F86" s="763"/>
      <c r="G86" s="763"/>
    </row>
    <row r="87" spans="1:7" x14ac:dyDescent="0.25">
      <c r="A87" s="956" t="s">
        <v>2274</v>
      </c>
      <c r="B87" s="957"/>
      <c r="C87" s="957"/>
      <c r="D87" s="957"/>
      <c r="E87" s="957"/>
      <c r="F87" s="957"/>
      <c r="G87" s="958"/>
    </row>
    <row r="88" spans="1:7" ht="45" x14ac:dyDescent="0.25">
      <c r="A88" s="761">
        <v>1</v>
      </c>
      <c r="B88" s="761" t="s">
        <v>2403</v>
      </c>
      <c r="C88" s="761" t="s">
        <v>427</v>
      </c>
      <c r="D88" s="761" t="s">
        <v>74</v>
      </c>
      <c r="E88" s="772">
        <v>3527.5</v>
      </c>
      <c r="F88" s="761" t="s">
        <v>2908</v>
      </c>
      <c r="G88" s="761" t="s">
        <v>2071</v>
      </c>
    </row>
    <row r="89" spans="1:7" ht="45" x14ac:dyDescent="0.25">
      <c r="A89" s="761">
        <v>2</v>
      </c>
      <c r="B89" s="761" t="s">
        <v>111</v>
      </c>
      <c r="C89" s="761" t="s">
        <v>427</v>
      </c>
      <c r="D89" s="761" t="s">
        <v>74</v>
      </c>
      <c r="E89" s="772">
        <v>308.19</v>
      </c>
      <c r="F89" s="761" t="s">
        <v>551</v>
      </c>
      <c r="G89" s="761" t="s">
        <v>2071</v>
      </c>
    </row>
    <row r="90" spans="1:7" ht="45" x14ac:dyDescent="0.25">
      <c r="A90" s="761">
        <v>3</v>
      </c>
      <c r="B90" s="761" t="s">
        <v>119</v>
      </c>
      <c r="C90" s="761" t="s">
        <v>427</v>
      </c>
      <c r="D90" s="761" t="s">
        <v>74</v>
      </c>
      <c r="E90" s="772">
        <v>60.87</v>
      </c>
      <c r="F90" s="761" t="s">
        <v>1034</v>
      </c>
      <c r="G90" s="761" t="s">
        <v>2071</v>
      </c>
    </row>
    <row r="91" spans="1:7" s="494" customFormat="1" ht="15.75" customHeight="1" x14ac:dyDescent="0.25">
      <c r="A91" s="764"/>
      <c r="B91" s="763" t="s">
        <v>24</v>
      </c>
      <c r="C91" s="763"/>
      <c r="D91" s="763"/>
      <c r="E91" s="493">
        <f>E90+E89+E88</f>
        <v>3896.56</v>
      </c>
      <c r="F91" s="763"/>
      <c r="G91" s="763"/>
    </row>
    <row r="92" spans="1:7" ht="45.75" customHeight="1" x14ac:dyDescent="0.25">
      <c r="A92" s="761">
        <v>4</v>
      </c>
      <c r="B92" s="761" t="s">
        <v>3331</v>
      </c>
      <c r="C92" s="761" t="s">
        <v>3358</v>
      </c>
      <c r="D92" s="761" t="s">
        <v>74</v>
      </c>
      <c r="E92" s="769">
        <v>5000</v>
      </c>
      <c r="F92" s="770" t="s">
        <v>1251</v>
      </c>
      <c r="G92" s="761" t="s">
        <v>3355</v>
      </c>
    </row>
    <row r="93" spans="1:7" ht="73.5" customHeight="1" x14ac:dyDescent="0.25">
      <c r="A93" s="761">
        <v>5</v>
      </c>
      <c r="B93" s="761" t="s">
        <v>3331</v>
      </c>
      <c r="C93" s="761" t="s">
        <v>3358</v>
      </c>
      <c r="D93" s="761" t="s">
        <v>74</v>
      </c>
      <c r="E93" s="771">
        <v>5000</v>
      </c>
      <c r="F93" s="770" t="s">
        <v>2753</v>
      </c>
      <c r="G93" s="761" t="s">
        <v>3355</v>
      </c>
    </row>
    <row r="94" spans="1:7" ht="73.5" customHeight="1" x14ac:dyDescent="0.25">
      <c r="A94" s="761">
        <v>6</v>
      </c>
      <c r="B94" s="761" t="s">
        <v>3331</v>
      </c>
      <c r="C94" s="761" t="s">
        <v>3358</v>
      </c>
      <c r="D94" s="761" t="s">
        <v>74</v>
      </c>
      <c r="E94" s="771">
        <v>4487</v>
      </c>
      <c r="F94" s="770" t="s">
        <v>2754</v>
      </c>
      <c r="G94" s="761" t="s">
        <v>3355</v>
      </c>
    </row>
    <row r="95" spans="1:7" ht="68.25" customHeight="1" x14ac:dyDescent="0.25">
      <c r="A95" s="761">
        <v>7</v>
      </c>
      <c r="B95" s="761" t="s">
        <v>3331</v>
      </c>
      <c r="C95" s="761" t="s">
        <v>3358</v>
      </c>
      <c r="D95" s="761" t="s">
        <v>74</v>
      </c>
      <c r="E95" s="771">
        <v>4999</v>
      </c>
      <c r="F95" s="770" t="s">
        <v>2752</v>
      </c>
      <c r="G95" s="761" t="s">
        <v>3355</v>
      </c>
    </row>
    <row r="96" spans="1:7" ht="68.25" customHeight="1" x14ac:dyDescent="0.25">
      <c r="A96" s="761">
        <v>8</v>
      </c>
      <c r="B96" s="761" t="s">
        <v>3331</v>
      </c>
      <c r="C96" s="761" t="s">
        <v>3358</v>
      </c>
      <c r="D96" s="761" t="s">
        <v>74</v>
      </c>
      <c r="E96" s="771">
        <v>5000</v>
      </c>
      <c r="F96" s="770" t="s">
        <v>2751</v>
      </c>
      <c r="G96" s="761" t="s">
        <v>3355</v>
      </c>
    </row>
    <row r="97" spans="1:7" s="494" customFormat="1" ht="15.75" customHeight="1" x14ac:dyDescent="0.25">
      <c r="A97" s="763"/>
      <c r="B97" s="763" t="s">
        <v>24</v>
      </c>
      <c r="C97" s="763"/>
      <c r="D97" s="763"/>
      <c r="E97" s="493">
        <f>SUM(E92:E96)</f>
        <v>24486</v>
      </c>
      <c r="F97" s="493"/>
      <c r="G97" s="763"/>
    </row>
    <row r="98" spans="1:7" x14ac:dyDescent="0.25">
      <c r="A98" s="956" t="s">
        <v>2275</v>
      </c>
      <c r="B98" s="957"/>
      <c r="C98" s="957"/>
      <c r="D98" s="957"/>
      <c r="E98" s="957"/>
      <c r="F98" s="957"/>
      <c r="G98" s="958"/>
    </row>
    <row r="99" spans="1:7" ht="37.5" customHeight="1" x14ac:dyDescent="0.25">
      <c r="A99" s="761">
        <v>1</v>
      </c>
      <c r="B99" s="761" t="s">
        <v>120</v>
      </c>
      <c r="C99" s="761" t="s">
        <v>121</v>
      </c>
      <c r="D99" s="761" t="s">
        <v>74</v>
      </c>
      <c r="E99" s="401">
        <v>2710</v>
      </c>
      <c r="F99" s="761" t="s">
        <v>122</v>
      </c>
      <c r="G99" s="761" t="s">
        <v>2071</v>
      </c>
    </row>
    <row r="100" spans="1:7" ht="37.5" customHeight="1" x14ac:dyDescent="0.25">
      <c r="A100" s="761">
        <v>2</v>
      </c>
      <c r="B100" s="761" t="s">
        <v>123</v>
      </c>
      <c r="C100" s="761" t="s">
        <v>121</v>
      </c>
      <c r="D100" s="761" t="s">
        <v>74</v>
      </c>
      <c r="E100" s="401">
        <v>108.5</v>
      </c>
      <c r="F100" s="761" t="s">
        <v>550</v>
      </c>
      <c r="G100" s="761" t="s">
        <v>2071</v>
      </c>
    </row>
    <row r="101" spans="1:7" s="494" customFormat="1" ht="15.75" customHeight="1" x14ac:dyDescent="0.25">
      <c r="A101" s="764"/>
      <c r="B101" s="763" t="s">
        <v>24</v>
      </c>
      <c r="C101" s="763"/>
      <c r="D101" s="763"/>
      <c r="E101" s="493">
        <f>E100+E99</f>
        <v>2818.5</v>
      </c>
      <c r="F101" s="763"/>
      <c r="G101" s="763"/>
    </row>
    <row r="102" spans="1:7" ht="47.25" customHeight="1" x14ac:dyDescent="0.25">
      <c r="A102" s="761">
        <v>3</v>
      </c>
      <c r="B102" s="761" t="s">
        <v>3331</v>
      </c>
      <c r="C102" s="761" t="s">
        <v>121</v>
      </c>
      <c r="D102" s="761" t="s">
        <v>74</v>
      </c>
      <c r="E102" s="769">
        <v>20083</v>
      </c>
      <c r="F102" s="770" t="s">
        <v>1270</v>
      </c>
      <c r="G102" s="761" t="s">
        <v>3355</v>
      </c>
    </row>
    <row r="103" spans="1:7" s="494" customFormat="1" ht="15.75" customHeight="1" x14ac:dyDescent="0.25">
      <c r="A103" s="763"/>
      <c r="B103" s="763" t="s">
        <v>24</v>
      </c>
      <c r="C103" s="763"/>
      <c r="D103" s="763"/>
      <c r="E103" s="493">
        <f>E102</f>
        <v>20083</v>
      </c>
      <c r="F103" s="763"/>
      <c r="G103" s="763"/>
    </row>
    <row r="104" spans="1:7" x14ac:dyDescent="0.25">
      <c r="A104" s="956" t="s">
        <v>2276</v>
      </c>
      <c r="B104" s="957"/>
      <c r="C104" s="957"/>
      <c r="D104" s="957"/>
      <c r="E104" s="957"/>
      <c r="F104" s="957"/>
      <c r="G104" s="958"/>
    </row>
    <row r="105" spans="1:7" ht="41.45" customHeight="1" x14ac:dyDescent="0.25">
      <c r="A105" s="761">
        <v>1</v>
      </c>
      <c r="B105" s="761" t="s">
        <v>124</v>
      </c>
      <c r="C105" s="761" t="s">
        <v>125</v>
      </c>
      <c r="D105" s="761" t="s">
        <v>74</v>
      </c>
      <c r="E105" s="401">
        <v>2127.9</v>
      </c>
      <c r="F105" s="761" t="s">
        <v>549</v>
      </c>
      <c r="G105" s="761" t="s">
        <v>2071</v>
      </c>
    </row>
    <row r="106" spans="1:7" s="494" customFormat="1" ht="15.75" customHeight="1" x14ac:dyDescent="0.25">
      <c r="A106" s="764"/>
      <c r="B106" s="763" t="s">
        <v>24</v>
      </c>
      <c r="C106" s="763"/>
      <c r="D106" s="763"/>
      <c r="E106" s="493">
        <f>SUM(E105)</f>
        <v>2127.9</v>
      </c>
      <c r="F106" s="763"/>
      <c r="G106" s="763"/>
    </row>
    <row r="107" spans="1:7" ht="65.25" customHeight="1" x14ac:dyDescent="0.25">
      <c r="A107" s="761">
        <v>2</v>
      </c>
      <c r="B107" s="761" t="s">
        <v>3331</v>
      </c>
      <c r="C107" s="770" t="s">
        <v>1217</v>
      </c>
      <c r="D107" s="770" t="s">
        <v>74</v>
      </c>
      <c r="E107" s="769">
        <v>19244</v>
      </c>
      <c r="F107" s="770" t="s">
        <v>1218</v>
      </c>
      <c r="G107" s="761" t="s">
        <v>3355</v>
      </c>
    </row>
    <row r="108" spans="1:7" s="494" customFormat="1" ht="15.75" customHeight="1" x14ac:dyDescent="0.25">
      <c r="A108" s="763"/>
      <c r="B108" s="763"/>
      <c r="C108" s="763"/>
      <c r="D108" s="763"/>
      <c r="E108" s="493">
        <f>E107</f>
        <v>19244</v>
      </c>
      <c r="F108" s="763"/>
      <c r="G108" s="763"/>
    </row>
    <row r="109" spans="1:7" x14ac:dyDescent="0.25">
      <c r="A109" s="956" t="s">
        <v>2277</v>
      </c>
      <c r="B109" s="957"/>
      <c r="C109" s="957"/>
      <c r="D109" s="957"/>
      <c r="E109" s="957"/>
      <c r="F109" s="957"/>
      <c r="G109" s="958"/>
    </row>
    <row r="110" spans="1:7" ht="33" customHeight="1" x14ac:dyDescent="0.25">
      <c r="A110" s="761">
        <v>1</v>
      </c>
      <c r="B110" s="761" t="s">
        <v>120</v>
      </c>
      <c r="C110" s="761" t="s">
        <v>432</v>
      </c>
      <c r="D110" s="761" t="s">
        <v>74</v>
      </c>
      <c r="E110" s="401">
        <v>4564.5</v>
      </c>
      <c r="F110" s="761" t="s">
        <v>546</v>
      </c>
      <c r="G110" s="761" t="s">
        <v>2071</v>
      </c>
    </row>
    <row r="111" spans="1:7" ht="37.5" customHeight="1" x14ac:dyDescent="0.25">
      <c r="A111" s="761">
        <v>2</v>
      </c>
      <c r="B111" s="761" t="s">
        <v>127</v>
      </c>
      <c r="C111" s="761" t="s">
        <v>432</v>
      </c>
      <c r="D111" s="761" t="s">
        <v>74</v>
      </c>
      <c r="E111" s="401">
        <v>313.10000000000002</v>
      </c>
      <c r="F111" s="761" t="s">
        <v>547</v>
      </c>
      <c r="G111" s="761" t="s">
        <v>2071</v>
      </c>
    </row>
    <row r="112" spans="1:7" ht="45" x14ac:dyDescent="0.25">
      <c r="A112" s="761">
        <v>3</v>
      </c>
      <c r="B112" s="761" t="s">
        <v>128</v>
      </c>
      <c r="C112" s="761" t="s">
        <v>432</v>
      </c>
      <c r="D112" s="761" t="s">
        <v>74</v>
      </c>
      <c r="E112" s="401">
        <v>6724.08</v>
      </c>
      <c r="F112" s="761" t="s">
        <v>548</v>
      </c>
      <c r="G112" s="761" t="s">
        <v>2071</v>
      </c>
    </row>
    <row r="113" spans="1:7" s="494" customFormat="1" ht="15.75" customHeight="1" x14ac:dyDescent="0.25">
      <c r="A113" s="764"/>
      <c r="B113" s="763" t="s">
        <v>24</v>
      </c>
      <c r="C113" s="763"/>
      <c r="D113" s="763"/>
      <c r="E113" s="493">
        <f>E112+E111+E110</f>
        <v>11601.68</v>
      </c>
      <c r="F113" s="763"/>
      <c r="G113" s="763"/>
    </row>
    <row r="114" spans="1:7" ht="50.25" customHeight="1" x14ac:dyDescent="0.25">
      <c r="A114" s="761">
        <v>4</v>
      </c>
      <c r="B114" s="761" t="s">
        <v>3331</v>
      </c>
      <c r="C114" s="761" t="s">
        <v>432</v>
      </c>
      <c r="D114" s="761" t="s">
        <v>74</v>
      </c>
      <c r="E114" s="769">
        <v>34564</v>
      </c>
      <c r="F114" s="770" t="s">
        <v>1253</v>
      </c>
      <c r="G114" s="761" t="s">
        <v>3355</v>
      </c>
    </row>
    <row r="115" spans="1:7" s="494" customFormat="1" ht="15.75" customHeight="1" x14ac:dyDescent="0.25">
      <c r="A115" s="763"/>
      <c r="B115" s="763" t="s">
        <v>24</v>
      </c>
      <c r="C115" s="763"/>
      <c r="D115" s="763"/>
      <c r="E115" s="493">
        <f>E114</f>
        <v>34564</v>
      </c>
      <c r="F115" s="763"/>
      <c r="G115" s="763"/>
    </row>
    <row r="116" spans="1:7" x14ac:dyDescent="0.25">
      <c r="A116" s="956" t="s">
        <v>2278</v>
      </c>
      <c r="B116" s="957"/>
      <c r="C116" s="957"/>
      <c r="D116" s="957"/>
      <c r="E116" s="957"/>
      <c r="F116" s="957"/>
      <c r="G116" s="958"/>
    </row>
    <row r="117" spans="1:7" ht="45" x14ac:dyDescent="0.25">
      <c r="A117" s="761">
        <v>1</v>
      </c>
      <c r="B117" s="761" t="s">
        <v>120</v>
      </c>
      <c r="C117" s="761" t="s">
        <v>429</v>
      </c>
      <c r="D117" s="761" t="s">
        <v>74</v>
      </c>
      <c r="E117" s="401">
        <v>4234.95</v>
      </c>
      <c r="F117" s="761" t="s">
        <v>545</v>
      </c>
      <c r="G117" s="761" t="s">
        <v>2071</v>
      </c>
    </row>
    <row r="118" spans="1:7" s="494" customFormat="1" ht="15.75" customHeight="1" x14ac:dyDescent="0.25">
      <c r="A118" s="764"/>
      <c r="B118" s="763" t="s">
        <v>24</v>
      </c>
      <c r="C118" s="763"/>
      <c r="D118" s="763"/>
      <c r="E118" s="493">
        <f>E117</f>
        <v>4234.95</v>
      </c>
      <c r="F118" s="763"/>
      <c r="G118" s="763"/>
    </row>
    <row r="119" spans="1:7" ht="42" customHeight="1" x14ac:dyDescent="0.25">
      <c r="A119" s="761">
        <v>2</v>
      </c>
      <c r="B119" s="761" t="s">
        <v>3331</v>
      </c>
      <c r="C119" s="761" t="s">
        <v>3359</v>
      </c>
      <c r="D119" s="761" t="s">
        <v>74</v>
      </c>
      <c r="E119" s="769">
        <v>18377</v>
      </c>
      <c r="F119" s="770" t="s">
        <v>1287</v>
      </c>
      <c r="G119" s="761" t="s">
        <v>3355</v>
      </c>
    </row>
    <row r="120" spans="1:7" s="494" customFormat="1" ht="15.75" customHeight="1" x14ac:dyDescent="0.25">
      <c r="A120" s="763"/>
      <c r="B120" s="763" t="s">
        <v>24</v>
      </c>
      <c r="C120" s="763"/>
      <c r="D120" s="763"/>
      <c r="E120" s="493">
        <f>E119</f>
        <v>18377</v>
      </c>
      <c r="F120" s="763"/>
      <c r="G120" s="763"/>
    </row>
    <row r="121" spans="1:7" x14ac:dyDescent="0.25">
      <c r="A121" s="956" t="s">
        <v>2279</v>
      </c>
      <c r="B121" s="957"/>
      <c r="C121" s="957"/>
      <c r="D121" s="957"/>
      <c r="E121" s="957"/>
      <c r="F121" s="957"/>
      <c r="G121" s="958"/>
    </row>
    <row r="122" spans="1:7" ht="48.75" customHeight="1" x14ac:dyDescent="0.25">
      <c r="A122" s="761">
        <v>1</v>
      </c>
      <c r="B122" s="761" t="s">
        <v>120</v>
      </c>
      <c r="C122" s="761" t="s">
        <v>2522</v>
      </c>
      <c r="D122" s="761" t="s">
        <v>74</v>
      </c>
      <c r="E122" s="772">
        <v>2364.19</v>
      </c>
      <c r="F122" s="761" t="s">
        <v>544</v>
      </c>
      <c r="G122" s="761" t="s">
        <v>2071</v>
      </c>
    </row>
    <row r="123" spans="1:7" ht="48" customHeight="1" x14ac:dyDescent="0.25">
      <c r="A123" s="761">
        <v>2</v>
      </c>
      <c r="B123" s="761" t="s">
        <v>130</v>
      </c>
      <c r="C123" s="761" t="s">
        <v>129</v>
      </c>
      <c r="D123" s="761" t="s">
        <v>74</v>
      </c>
      <c r="E123" s="401">
        <v>304</v>
      </c>
      <c r="F123" s="761" t="s">
        <v>1912</v>
      </c>
      <c r="G123" s="761" t="s">
        <v>2071</v>
      </c>
    </row>
    <row r="124" spans="1:7" s="494" customFormat="1" ht="15.75" customHeight="1" x14ac:dyDescent="0.25">
      <c r="A124" s="764"/>
      <c r="B124" s="763" t="s">
        <v>24</v>
      </c>
      <c r="C124" s="763"/>
      <c r="D124" s="763"/>
      <c r="E124" s="493">
        <f>E123+E122</f>
        <v>2668.19</v>
      </c>
      <c r="F124" s="763"/>
      <c r="G124" s="763"/>
    </row>
    <row r="125" spans="1:7" ht="30" x14ac:dyDescent="0.25">
      <c r="A125" s="761">
        <v>3</v>
      </c>
      <c r="B125" s="761" t="s">
        <v>3331</v>
      </c>
      <c r="C125" s="761" t="s">
        <v>129</v>
      </c>
      <c r="D125" s="761" t="s">
        <v>74</v>
      </c>
      <c r="E125" s="401">
        <v>17909</v>
      </c>
      <c r="F125" s="770" t="s">
        <v>1275</v>
      </c>
      <c r="G125" s="761" t="s">
        <v>3355</v>
      </c>
    </row>
    <row r="126" spans="1:7" s="494" customFormat="1" ht="15.75" customHeight="1" x14ac:dyDescent="0.25">
      <c r="A126" s="763"/>
      <c r="B126" s="763" t="s">
        <v>24</v>
      </c>
      <c r="C126" s="763"/>
      <c r="D126" s="763"/>
      <c r="E126" s="493">
        <f>E125</f>
        <v>17909</v>
      </c>
      <c r="F126" s="763"/>
      <c r="G126" s="763"/>
    </row>
    <row r="127" spans="1:7" x14ac:dyDescent="0.25">
      <c r="A127" s="956" t="s">
        <v>2280</v>
      </c>
      <c r="B127" s="957"/>
      <c r="C127" s="957"/>
      <c r="D127" s="957"/>
      <c r="E127" s="957"/>
      <c r="F127" s="957"/>
      <c r="G127" s="958"/>
    </row>
    <row r="128" spans="1:7" ht="45" x14ac:dyDescent="0.25">
      <c r="A128" s="761">
        <v>1</v>
      </c>
      <c r="B128" s="761" t="s">
        <v>133</v>
      </c>
      <c r="C128" s="761" t="s">
        <v>135</v>
      </c>
      <c r="D128" s="761" t="s">
        <v>74</v>
      </c>
      <c r="E128" s="401">
        <v>6384.4</v>
      </c>
      <c r="F128" s="761" t="s">
        <v>2762</v>
      </c>
      <c r="G128" s="761" t="s">
        <v>2071</v>
      </c>
    </row>
    <row r="129" spans="1:7" ht="45" x14ac:dyDescent="0.25">
      <c r="A129" s="761">
        <v>2</v>
      </c>
      <c r="B129" s="761" t="s">
        <v>655</v>
      </c>
      <c r="C129" s="761" t="s">
        <v>135</v>
      </c>
      <c r="D129" s="761" t="s">
        <v>74</v>
      </c>
      <c r="E129" s="401">
        <v>320.39999999999998</v>
      </c>
      <c r="F129" s="761" t="s">
        <v>543</v>
      </c>
      <c r="G129" s="761" t="s">
        <v>2071</v>
      </c>
    </row>
    <row r="130" spans="1:7" ht="45" x14ac:dyDescent="0.25">
      <c r="A130" s="761">
        <v>3</v>
      </c>
      <c r="B130" s="761" t="s">
        <v>134</v>
      </c>
      <c r="C130" s="761" t="s">
        <v>135</v>
      </c>
      <c r="D130" s="761" t="s">
        <v>74</v>
      </c>
      <c r="E130" s="401" t="s">
        <v>26</v>
      </c>
      <c r="F130" s="761" t="s">
        <v>26</v>
      </c>
      <c r="G130" s="761" t="s">
        <v>2071</v>
      </c>
    </row>
    <row r="131" spans="1:7" s="494" customFormat="1" ht="15.75" customHeight="1" x14ac:dyDescent="0.25">
      <c r="A131" s="764"/>
      <c r="B131" s="763" t="s">
        <v>24</v>
      </c>
      <c r="C131" s="763"/>
      <c r="D131" s="763"/>
      <c r="E131" s="493">
        <f>SUM(E128:E130)</f>
        <v>6704.7999999999993</v>
      </c>
      <c r="F131" s="763"/>
      <c r="G131" s="763"/>
    </row>
    <row r="132" spans="1:7" s="494" customFormat="1" ht="37.5" customHeight="1" x14ac:dyDescent="0.25">
      <c r="A132" s="761">
        <v>4</v>
      </c>
      <c r="B132" s="761" t="s">
        <v>3331</v>
      </c>
      <c r="C132" s="761" t="s">
        <v>3360</v>
      </c>
      <c r="D132" s="761" t="s">
        <v>74</v>
      </c>
      <c r="E132" s="769">
        <v>34390</v>
      </c>
      <c r="F132" s="770" t="s">
        <v>1298</v>
      </c>
      <c r="G132" s="761" t="s">
        <v>3355</v>
      </c>
    </row>
    <row r="133" spans="1:7" s="494" customFormat="1" ht="15.75" customHeight="1" x14ac:dyDescent="0.25">
      <c r="A133" s="763"/>
      <c r="B133" s="763" t="s">
        <v>24</v>
      </c>
      <c r="C133" s="763"/>
      <c r="D133" s="763"/>
      <c r="E133" s="493">
        <f>E132</f>
        <v>34390</v>
      </c>
      <c r="F133" s="763"/>
      <c r="G133" s="763"/>
    </row>
    <row r="134" spans="1:7" x14ac:dyDescent="0.25">
      <c r="A134" s="956" t="s">
        <v>2281</v>
      </c>
      <c r="B134" s="957"/>
      <c r="C134" s="957"/>
      <c r="D134" s="957"/>
      <c r="E134" s="957"/>
      <c r="F134" s="957"/>
      <c r="G134" s="958"/>
    </row>
    <row r="135" spans="1:7" ht="49.5" customHeight="1" x14ac:dyDescent="0.25">
      <c r="A135" s="761">
        <v>1</v>
      </c>
      <c r="B135" s="761" t="s">
        <v>2764</v>
      </c>
      <c r="C135" s="761" t="s">
        <v>132</v>
      </c>
      <c r="D135" s="761" t="s">
        <v>74</v>
      </c>
      <c r="E135" s="401">
        <v>960.9</v>
      </c>
      <c r="F135" s="761" t="s">
        <v>565</v>
      </c>
      <c r="G135" s="761" t="s">
        <v>2071</v>
      </c>
    </row>
    <row r="136" spans="1:7" ht="44.45" customHeight="1" x14ac:dyDescent="0.25">
      <c r="A136" s="761">
        <v>2</v>
      </c>
      <c r="B136" s="761" t="s">
        <v>131</v>
      </c>
      <c r="C136" s="761" t="s">
        <v>132</v>
      </c>
      <c r="D136" s="761" t="s">
        <v>74</v>
      </c>
      <c r="E136" s="401">
        <v>16.100000000000001</v>
      </c>
      <c r="F136" s="761" t="s">
        <v>2763</v>
      </c>
      <c r="G136" s="761" t="s">
        <v>2071</v>
      </c>
    </row>
    <row r="137" spans="1:7" s="494" customFormat="1" ht="15.75" customHeight="1" x14ac:dyDescent="0.25">
      <c r="A137" s="764"/>
      <c r="B137" s="763" t="s">
        <v>24</v>
      </c>
      <c r="C137" s="763"/>
      <c r="D137" s="763"/>
      <c r="E137" s="205">
        <f>SUM(E135:E136)</f>
        <v>977</v>
      </c>
      <c r="F137" s="205"/>
      <c r="G137" s="763"/>
    </row>
    <row r="138" spans="1:7" ht="45" x14ac:dyDescent="0.25">
      <c r="A138" s="761">
        <v>3</v>
      </c>
      <c r="B138" s="761" t="s">
        <v>3331</v>
      </c>
      <c r="C138" s="761" t="s">
        <v>132</v>
      </c>
      <c r="D138" s="761" t="s">
        <v>74</v>
      </c>
      <c r="E138" s="401">
        <v>3113</v>
      </c>
      <c r="F138" s="761" t="s">
        <v>3361</v>
      </c>
      <c r="G138" s="761" t="s">
        <v>3355</v>
      </c>
    </row>
    <row r="139" spans="1:7" s="494" customFormat="1" ht="15.75" customHeight="1" x14ac:dyDescent="0.25">
      <c r="A139" s="763"/>
      <c r="B139" s="763" t="s">
        <v>24</v>
      </c>
      <c r="C139" s="763"/>
      <c r="D139" s="763"/>
      <c r="E139" s="493">
        <f>E138</f>
        <v>3113</v>
      </c>
      <c r="F139" s="763"/>
      <c r="G139" s="763"/>
    </row>
    <row r="140" spans="1:7" ht="15" customHeight="1" x14ac:dyDescent="0.25">
      <c r="A140" s="956" t="s">
        <v>2282</v>
      </c>
      <c r="B140" s="957"/>
      <c r="C140" s="957"/>
      <c r="D140" s="957"/>
      <c r="E140" s="957"/>
      <c r="F140" s="957"/>
      <c r="G140" s="958"/>
    </row>
    <row r="141" spans="1:7" ht="46.5" customHeight="1" x14ac:dyDescent="0.25">
      <c r="A141" s="761">
        <v>1</v>
      </c>
      <c r="B141" s="761" t="s">
        <v>137</v>
      </c>
      <c r="C141" s="761" t="s">
        <v>138</v>
      </c>
      <c r="D141" s="761" t="s">
        <v>74</v>
      </c>
      <c r="E141" s="401">
        <v>975</v>
      </c>
      <c r="F141" s="761" t="s">
        <v>2765</v>
      </c>
      <c r="G141" s="761" t="s">
        <v>2071</v>
      </c>
    </row>
    <row r="142" spans="1:7" ht="48" customHeight="1" x14ac:dyDescent="0.25">
      <c r="A142" s="761">
        <v>2</v>
      </c>
      <c r="B142" s="761" t="s">
        <v>131</v>
      </c>
      <c r="C142" s="761" t="s">
        <v>138</v>
      </c>
      <c r="D142" s="761" t="s">
        <v>74</v>
      </c>
      <c r="E142" s="401">
        <v>41.4</v>
      </c>
      <c r="F142" s="761" t="s">
        <v>1930</v>
      </c>
      <c r="G142" s="761" t="s">
        <v>2071</v>
      </c>
    </row>
    <row r="143" spans="1:7" ht="60" x14ac:dyDescent="0.25">
      <c r="A143" s="761">
        <v>3</v>
      </c>
      <c r="B143" s="761" t="s">
        <v>139</v>
      </c>
      <c r="C143" s="761" t="s">
        <v>138</v>
      </c>
      <c r="D143" s="761" t="s">
        <v>74</v>
      </c>
      <c r="E143" s="401">
        <v>74</v>
      </c>
      <c r="F143" s="761" t="s">
        <v>2766</v>
      </c>
      <c r="G143" s="761" t="s">
        <v>2071</v>
      </c>
    </row>
    <row r="144" spans="1:7" ht="39.75" customHeight="1" x14ac:dyDescent="0.25">
      <c r="A144" s="761">
        <v>4</v>
      </c>
      <c r="B144" s="761" t="s">
        <v>158</v>
      </c>
      <c r="C144" s="761" t="s">
        <v>138</v>
      </c>
      <c r="D144" s="761" t="s">
        <v>74</v>
      </c>
      <c r="E144" s="401">
        <v>67.099999999999994</v>
      </c>
      <c r="F144" s="761" t="s">
        <v>2767</v>
      </c>
      <c r="G144" s="761" t="s">
        <v>2071</v>
      </c>
    </row>
    <row r="145" spans="1:7" s="494" customFormat="1" ht="15.75" customHeight="1" x14ac:dyDescent="0.25">
      <c r="A145" s="764"/>
      <c r="B145" s="763" t="s">
        <v>24</v>
      </c>
      <c r="C145" s="763"/>
      <c r="D145" s="763"/>
      <c r="E145" s="493">
        <f>E141+E142+E143+E144</f>
        <v>1157.5</v>
      </c>
      <c r="F145" s="763"/>
      <c r="G145" s="763"/>
    </row>
    <row r="146" spans="1:7" s="494" customFormat="1" ht="39.75" customHeight="1" x14ac:dyDescent="0.25">
      <c r="A146" s="761">
        <v>5</v>
      </c>
      <c r="B146" s="761" t="s">
        <v>3331</v>
      </c>
      <c r="C146" s="761" t="s">
        <v>3362</v>
      </c>
      <c r="D146" s="761" t="s">
        <v>74</v>
      </c>
      <c r="E146" s="769">
        <v>5784</v>
      </c>
      <c r="F146" s="770" t="s">
        <v>1229</v>
      </c>
      <c r="G146" s="761" t="s">
        <v>3355</v>
      </c>
    </row>
    <row r="147" spans="1:7" s="494" customFormat="1" ht="15.75" customHeight="1" x14ac:dyDescent="0.25">
      <c r="A147" s="763"/>
      <c r="B147" s="763" t="s">
        <v>24</v>
      </c>
      <c r="C147" s="763"/>
      <c r="D147" s="763"/>
      <c r="E147" s="493">
        <f>E146</f>
        <v>5784</v>
      </c>
      <c r="F147" s="763"/>
      <c r="G147" s="763"/>
    </row>
    <row r="148" spans="1:7" x14ac:dyDescent="0.25">
      <c r="A148" s="956" t="s">
        <v>2283</v>
      </c>
      <c r="B148" s="957"/>
      <c r="C148" s="957"/>
      <c r="D148" s="957"/>
      <c r="E148" s="957"/>
      <c r="F148" s="957"/>
      <c r="G148" s="958"/>
    </row>
    <row r="149" spans="1:7" ht="45.75" customHeight="1" x14ac:dyDescent="0.25">
      <c r="A149" s="761">
        <v>1</v>
      </c>
      <c r="B149" s="761" t="s">
        <v>140</v>
      </c>
      <c r="C149" s="761" t="s">
        <v>141</v>
      </c>
      <c r="D149" s="761" t="s">
        <v>74</v>
      </c>
      <c r="E149" s="401">
        <v>1530</v>
      </c>
      <c r="F149" s="761" t="s">
        <v>2768</v>
      </c>
      <c r="G149" s="761" t="s">
        <v>2071</v>
      </c>
    </row>
    <row r="150" spans="1:7" ht="55.5" customHeight="1" x14ac:dyDescent="0.25">
      <c r="A150" s="761">
        <v>2</v>
      </c>
      <c r="B150" s="761" t="s">
        <v>2907</v>
      </c>
      <c r="C150" s="761" t="s">
        <v>143</v>
      </c>
      <c r="D150" s="761" t="s">
        <v>74</v>
      </c>
      <c r="E150" s="401">
        <v>23.2</v>
      </c>
      <c r="F150" s="761" t="s">
        <v>2769</v>
      </c>
      <c r="G150" s="761" t="s">
        <v>2071</v>
      </c>
    </row>
    <row r="151" spans="1:7" ht="45" x14ac:dyDescent="0.25">
      <c r="A151" s="761">
        <v>3</v>
      </c>
      <c r="B151" s="761" t="s">
        <v>144</v>
      </c>
      <c r="C151" s="761" t="s">
        <v>143</v>
      </c>
      <c r="D151" s="761" t="s">
        <v>74</v>
      </c>
      <c r="E151" s="401">
        <v>39.1</v>
      </c>
      <c r="F151" s="761" t="s">
        <v>2770</v>
      </c>
      <c r="G151" s="761" t="s">
        <v>2071</v>
      </c>
    </row>
    <row r="152" spans="1:7" s="494" customFormat="1" ht="15.75" customHeight="1" x14ac:dyDescent="0.25">
      <c r="A152" s="764"/>
      <c r="B152" s="763" t="s">
        <v>24</v>
      </c>
      <c r="C152" s="763"/>
      <c r="D152" s="763"/>
      <c r="E152" s="493">
        <f>SUM(E149:E151)</f>
        <v>1592.3</v>
      </c>
      <c r="F152" s="763"/>
      <c r="G152" s="763"/>
    </row>
    <row r="153" spans="1:7" ht="53.25" customHeight="1" x14ac:dyDescent="0.25">
      <c r="A153" s="761">
        <v>4</v>
      </c>
      <c r="B153" s="761" t="s">
        <v>3331</v>
      </c>
      <c r="C153" s="761" t="s">
        <v>3363</v>
      </c>
      <c r="D153" s="761" t="s">
        <v>74</v>
      </c>
      <c r="E153" s="769">
        <v>6454</v>
      </c>
      <c r="F153" s="770" t="s">
        <v>1225</v>
      </c>
      <c r="G153" s="761" t="s">
        <v>3355</v>
      </c>
    </row>
    <row r="154" spans="1:7" ht="60" x14ac:dyDescent="0.25">
      <c r="A154" s="761">
        <v>5</v>
      </c>
      <c r="B154" s="761" t="s">
        <v>3364</v>
      </c>
      <c r="C154" s="761" t="s">
        <v>3363</v>
      </c>
      <c r="D154" s="761" t="s">
        <v>74</v>
      </c>
      <c r="E154" s="401">
        <v>561</v>
      </c>
      <c r="F154" s="770" t="s">
        <v>3365</v>
      </c>
      <c r="G154" s="761" t="s">
        <v>3355</v>
      </c>
    </row>
    <row r="155" spans="1:7" s="494" customFormat="1" ht="15.75" customHeight="1" x14ac:dyDescent="0.25">
      <c r="A155" s="763"/>
      <c r="B155" s="763" t="s">
        <v>24</v>
      </c>
      <c r="C155" s="763"/>
      <c r="D155" s="763"/>
      <c r="E155" s="493">
        <f>E154+E153</f>
        <v>7015</v>
      </c>
      <c r="F155" s="770"/>
      <c r="G155" s="763"/>
    </row>
    <row r="156" spans="1:7" x14ac:dyDescent="0.25">
      <c r="A156" s="956" t="s">
        <v>2284</v>
      </c>
      <c r="B156" s="957"/>
      <c r="C156" s="957"/>
      <c r="D156" s="957"/>
      <c r="E156" s="957"/>
      <c r="F156" s="957"/>
      <c r="G156" s="958"/>
    </row>
    <row r="157" spans="1:7" ht="45" x14ac:dyDescent="0.25">
      <c r="A157" s="761">
        <v>1</v>
      </c>
      <c r="B157" s="761" t="s">
        <v>145</v>
      </c>
      <c r="C157" s="761" t="s">
        <v>2093</v>
      </c>
      <c r="D157" s="761" t="s">
        <v>74</v>
      </c>
      <c r="E157" s="401">
        <v>906.8</v>
      </c>
      <c r="F157" s="761" t="s">
        <v>563</v>
      </c>
      <c r="G157" s="761" t="s">
        <v>2071</v>
      </c>
    </row>
    <row r="158" spans="1:7" ht="65.25" customHeight="1" x14ac:dyDescent="0.25">
      <c r="A158" s="761">
        <v>2</v>
      </c>
      <c r="B158" s="761" t="s">
        <v>1088</v>
      </c>
      <c r="C158" s="761" t="s">
        <v>794</v>
      </c>
      <c r="D158" s="761" t="s">
        <v>74</v>
      </c>
      <c r="E158" s="401">
        <v>437.1</v>
      </c>
      <c r="F158" s="761" t="s">
        <v>1944</v>
      </c>
      <c r="G158" s="761" t="s">
        <v>2071</v>
      </c>
    </row>
    <row r="159" spans="1:7" s="494" customFormat="1" ht="15.75" customHeight="1" x14ac:dyDescent="0.25">
      <c r="A159" s="764"/>
      <c r="B159" s="763" t="s">
        <v>24</v>
      </c>
      <c r="C159" s="763"/>
      <c r="D159" s="763"/>
      <c r="E159" s="493">
        <f>SUM(E157:E158)</f>
        <v>1343.9</v>
      </c>
      <c r="F159" s="763"/>
      <c r="G159" s="763"/>
    </row>
    <row r="160" spans="1:7" ht="60.75" customHeight="1" x14ac:dyDescent="0.25">
      <c r="A160" s="761">
        <v>3</v>
      </c>
      <c r="B160" s="761" t="s">
        <v>3331</v>
      </c>
      <c r="C160" s="761" t="s">
        <v>3366</v>
      </c>
      <c r="D160" s="761" t="s">
        <v>74</v>
      </c>
      <c r="E160" s="769">
        <v>4701</v>
      </c>
      <c r="F160" s="770" t="s">
        <v>1289</v>
      </c>
      <c r="G160" s="761" t="s">
        <v>3355</v>
      </c>
    </row>
    <row r="161" spans="1:7" ht="45" x14ac:dyDescent="0.25">
      <c r="A161" s="761">
        <v>4</v>
      </c>
      <c r="B161" s="761" t="s">
        <v>3331</v>
      </c>
      <c r="C161" s="761" t="s">
        <v>794</v>
      </c>
      <c r="D161" s="761" t="s">
        <v>74</v>
      </c>
      <c r="E161" s="401">
        <v>3527</v>
      </c>
      <c r="F161" s="770" t="s">
        <v>3367</v>
      </c>
      <c r="G161" s="761" t="s">
        <v>3355</v>
      </c>
    </row>
    <row r="162" spans="1:7" s="494" customFormat="1" ht="15.75" customHeight="1" x14ac:dyDescent="0.25">
      <c r="A162" s="763"/>
      <c r="B162" s="763" t="s">
        <v>24</v>
      </c>
      <c r="C162" s="763"/>
      <c r="D162" s="763"/>
      <c r="E162" s="493">
        <f>E161+E160</f>
        <v>8228</v>
      </c>
      <c r="F162" s="770"/>
      <c r="G162" s="763"/>
    </row>
    <row r="163" spans="1:7" x14ac:dyDescent="0.25">
      <c r="A163" s="956" t="s">
        <v>2286</v>
      </c>
      <c r="B163" s="957"/>
      <c r="C163" s="957"/>
      <c r="D163" s="957"/>
      <c r="E163" s="957"/>
      <c r="F163" s="957"/>
      <c r="G163" s="958"/>
    </row>
    <row r="164" spans="1:7" ht="60" x14ac:dyDescent="0.25">
      <c r="A164" s="761">
        <v>1</v>
      </c>
      <c r="B164" s="761" t="s">
        <v>147</v>
      </c>
      <c r="C164" s="761" t="s">
        <v>148</v>
      </c>
      <c r="D164" s="761" t="s">
        <v>74</v>
      </c>
      <c r="E164" s="401">
        <v>398.3</v>
      </c>
      <c r="F164" s="761" t="s">
        <v>561</v>
      </c>
      <c r="G164" s="761" t="s">
        <v>2071</v>
      </c>
    </row>
    <row r="165" spans="1:7" ht="60" x14ac:dyDescent="0.25">
      <c r="A165" s="498">
        <v>2</v>
      </c>
      <c r="B165" s="761" t="s">
        <v>1793</v>
      </c>
      <c r="C165" s="628" t="s">
        <v>430</v>
      </c>
      <c r="D165" s="761" t="s">
        <v>74</v>
      </c>
      <c r="E165" s="401">
        <v>393.1</v>
      </c>
      <c r="F165" s="761" t="s">
        <v>1797</v>
      </c>
      <c r="G165" s="761" t="s">
        <v>2071</v>
      </c>
    </row>
    <row r="166" spans="1:7" s="494" customFormat="1" ht="15.75" customHeight="1" x14ac:dyDescent="0.25">
      <c r="A166" s="764"/>
      <c r="B166" s="763" t="s">
        <v>24</v>
      </c>
      <c r="C166" s="763"/>
      <c r="D166" s="763"/>
      <c r="E166" s="493">
        <f>SUM(E164:E165)</f>
        <v>791.40000000000009</v>
      </c>
      <c r="F166" s="493"/>
      <c r="G166" s="763"/>
    </row>
    <row r="167" spans="1:7" ht="85.5" customHeight="1" x14ac:dyDescent="0.25">
      <c r="A167" s="761">
        <v>3</v>
      </c>
      <c r="B167" s="761" t="s">
        <v>3331</v>
      </c>
      <c r="C167" s="770" t="s">
        <v>3018</v>
      </c>
      <c r="D167" s="761" t="s">
        <v>74</v>
      </c>
      <c r="E167" s="773">
        <v>1508</v>
      </c>
      <c r="F167" s="770" t="s">
        <v>3024</v>
      </c>
      <c r="G167" s="761" t="s">
        <v>3355</v>
      </c>
    </row>
    <row r="168" spans="1:7" s="494" customFormat="1" ht="15.75" customHeight="1" x14ac:dyDescent="0.25">
      <c r="A168" s="763"/>
      <c r="B168" s="763" t="s">
        <v>24</v>
      </c>
      <c r="C168" s="763"/>
      <c r="D168" s="763"/>
      <c r="E168" s="493">
        <f>E167</f>
        <v>1508</v>
      </c>
      <c r="F168" s="493"/>
      <c r="G168" s="763"/>
    </row>
    <row r="169" spans="1:7" ht="15" customHeight="1" x14ac:dyDescent="0.25">
      <c r="A169" s="956" t="s">
        <v>2285</v>
      </c>
      <c r="B169" s="957"/>
      <c r="C169" s="957"/>
      <c r="D169" s="957"/>
      <c r="E169" s="957"/>
      <c r="F169" s="957"/>
      <c r="G169" s="958"/>
    </row>
    <row r="170" spans="1:7" ht="45" x14ac:dyDescent="0.25">
      <c r="A170" s="761">
        <v>1</v>
      </c>
      <c r="B170" s="761" t="s">
        <v>65</v>
      </c>
      <c r="C170" s="761" t="s">
        <v>3333</v>
      </c>
      <c r="D170" s="761" t="s">
        <v>74</v>
      </c>
      <c r="E170" s="401">
        <v>760.3</v>
      </c>
      <c r="F170" s="761" t="s">
        <v>2618</v>
      </c>
      <c r="G170" s="761" t="s">
        <v>2071</v>
      </c>
    </row>
    <row r="171" spans="1:7" ht="45" x14ac:dyDescent="0.25">
      <c r="A171" s="761">
        <v>2</v>
      </c>
      <c r="B171" s="761" t="s">
        <v>65</v>
      </c>
      <c r="C171" s="761" t="s">
        <v>3327</v>
      </c>
      <c r="D171" s="761" t="s">
        <v>74</v>
      </c>
      <c r="E171" s="774">
        <v>307.8</v>
      </c>
      <c r="F171" s="761" t="s">
        <v>3328</v>
      </c>
      <c r="G171" s="761" t="s">
        <v>2071</v>
      </c>
    </row>
    <row r="172" spans="1:7" s="494" customFormat="1" ht="15.75" customHeight="1" x14ac:dyDescent="0.25">
      <c r="A172" s="764"/>
      <c r="B172" s="763" t="s">
        <v>24</v>
      </c>
      <c r="C172" s="763"/>
      <c r="D172" s="763"/>
      <c r="E172" s="493">
        <f>E171+E170</f>
        <v>1068.0999999999999</v>
      </c>
      <c r="F172" s="763"/>
      <c r="G172" s="763"/>
    </row>
    <row r="173" spans="1:7" ht="45" x14ac:dyDescent="0.25">
      <c r="A173" s="761">
        <v>3</v>
      </c>
      <c r="B173" s="761" t="s">
        <v>3331</v>
      </c>
      <c r="C173" s="761" t="s">
        <v>2652</v>
      </c>
      <c r="D173" s="761" t="s">
        <v>74</v>
      </c>
      <c r="E173" s="761">
        <v>3164</v>
      </c>
      <c r="F173" s="761" t="s">
        <v>1235</v>
      </c>
      <c r="G173" s="761" t="s">
        <v>3334</v>
      </c>
    </row>
    <row r="174" spans="1:7" ht="45" x14ac:dyDescent="0.25">
      <c r="A174" s="761">
        <v>4</v>
      </c>
      <c r="B174" s="761" t="s">
        <v>3331</v>
      </c>
      <c r="C174" s="761" t="s">
        <v>3332</v>
      </c>
      <c r="D174" s="761" t="s">
        <v>74</v>
      </c>
      <c r="E174" s="761">
        <v>868</v>
      </c>
      <c r="F174" s="761" t="s">
        <v>3030</v>
      </c>
      <c r="G174" s="761" t="s">
        <v>3334</v>
      </c>
    </row>
    <row r="175" spans="1:7" s="494" customFormat="1" ht="14.25" x14ac:dyDescent="0.25">
      <c r="A175" s="763"/>
      <c r="B175" s="763" t="s">
        <v>24</v>
      </c>
      <c r="C175" s="763"/>
      <c r="D175" s="763"/>
      <c r="E175" s="709">
        <f>E174+E173</f>
        <v>4032</v>
      </c>
      <c r="F175" s="709"/>
      <c r="G175" s="763"/>
    </row>
    <row r="176" spans="1:7" x14ac:dyDescent="0.25">
      <c r="A176" s="956" t="s">
        <v>2287</v>
      </c>
      <c r="B176" s="957"/>
      <c r="C176" s="957"/>
      <c r="D176" s="957"/>
      <c r="E176" s="957"/>
      <c r="F176" s="957"/>
      <c r="G176" s="958"/>
    </row>
    <row r="177" spans="1:7" ht="45" x14ac:dyDescent="0.25">
      <c r="A177" s="761">
        <v>1</v>
      </c>
      <c r="B177" s="775" t="s">
        <v>65</v>
      </c>
      <c r="C177" s="761" t="s">
        <v>427</v>
      </c>
      <c r="D177" s="761" t="s">
        <v>89</v>
      </c>
      <c r="E177" s="775">
        <v>289.8</v>
      </c>
      <c r="F177" s="761" t="s">
        <v>2617</v>
      </c>
      <c r="G177" s="761" t="s">
        <v>2071</v>
      </c>
    </row>
    <row r="178" spans="1:7" s="494" customFormat="1" ht="15.75" customHeight="1" x14ac:dyDescent="0.25">
      <c r="A178" s="764"/>
      <c r="B178" s="763" t="s">
        <v>24</v>
      </c>
      <c r="C178" s="763"/>
      <c r="D178" s="763"/>
      <c r="E178" s="493">
        <f>SUM(E177)</f>
        <v>289.8</v>
      </c>
      <c r="F178" s="763"/>
      <c r="G178" s="763"/>
    </row>
    <row r="179" spans="1:7" ht="67.5" customHeight="1" x14ac:dyDescent="0.25">
      <c r="A179" s="761">
        <v>2</v>
      </c>
      <c r="B179" s="770" t="s">
        <v>1111</v>
      </c>
      <c r="C179" s="770" t="s">
        <v>2444</v>
      </c>
      <c r="D179" s="770" t="s">
        <v>74</v>
      </c>
      <c r="E179" s="771">
        <v>1076</v>
      </c>
      <c r="F179" s="770" t="s">
        <v>2755</v>
      </c>
      <c r="G179" s="761" t="s">
        <v>3355</v>
      </c>
    </row>
    <row r="180" spans="1:7" s="494" customFormat="1" ht="15.75" customHeight="1" x14ac:dyDescent="0.25">
      <c r="A180" s="763"/>
      <c r="B180" s="763" t="s">
        <v>24</v>
      </c>
      <c r="C180" s="763"/>
      <c r="D180" s="763"/>
      <c r="E180" s="493">
        <f>E179</f>
        <v>1076</v>
      </c>
      <c r="F180" s="763"/>
      <c r="G180" s="763"/>
    </row>
    <row r="181" spans="1:7" x14ac:dyDescent="0.25">
      <c r="A181" s="956" t="s">
        <v>2288</v>
      </c>
      <c r="B181" s="957"/>
      <c r="C181" s="957"/>
      <c r="D181" s="957"/>
      <c r="E181" s="957"/>
      <c r="F181" s="957"/>
      <c r="G181" s="958"/>
    </row>
    <row r="182" spans="1:7" ht="45" x14ac:dyDescent="0.25">
      <c r="A182" s="761">
        <v>1</v>
      </c>
      <c r="B182" s="761" t="s">
        <v>145</v>
      </c>
      <c r="C182" s="761" t="s">
        <v>150</v>
      </c>
      <c r="D182" s="761" t="s">
        <v>74</v>
      </c>
      <c r="E182" s="401">
        <v>685.5</v>
      </c>
      <c r="F182" s="761" t="s">
        <v>559</v>
      </c>
      <c r="G182" s="761" t="s">
        <v>2071</v>
      </c>
    </row>
    <row r="183" spans="1:7" ht="42" customHeight="1" x14ac:dyDescent="0.25">
      <c r="A183" s="761">
        <v>2</v>
      </c>
      <c r="B183" s="761" t="s">
        <v>375</v>
      </c>
      <c r="C183" s="761" t="s">
        <v>1887</v>
      </c>
      <c r="D183" s="761" t="s">
        <v>74</v>
      </c>
      <c r="E183" s="401">
        <v>12.4</v>
      </c>
      <c r="F183" s="761" t="s">
        <v>1888</v>
      </c>
      <c r="G183" s="761" t="s">
        <v>2071</v>
      </c>
    </row>
    <row r="184" spans="1:7" s="494" customFormat="1" ht="15.75" customHeight="1" x14ac:dyDescent="0.25">
      <c r="A184" s="764"/>
      <c r="B184" s="763" t="s">
        <v>24</v>
      </c>
      <c r="C184" s="763"/>
      <c r="D184" s="763"/>
      <c r="E184" s="493">
        <f>SUM(E182:E183)</f>
        <v>697.9</v>
      </c>
      <c r="F184" s="763"/>
      <c r="G184" s="763"/>
    </row>
    <row r="185" spans="1:7" ht="62.25" customHeight="1" x14ac:dyDescent="0.25">
      <c r="A185" s="761">
        <v>3</v>
      </c>
      <c r="B185" s="770" t="s">
        <v>1111</v>
      </c>
      <c r="C185" s="770" t="s">
        <v>1262</v>
      </c>
      <c r="D185" s="770" t="s">
        <v>74</v>
      </c>
      <c r="E185" s="769">
        <v>4167</v>
      </c>
      <c r="F185" s="770" t="s">
        <v>1263</v>
      </c>
      <c r="G185" s="761" t="s">
        <v>3355</v>
      </c>
    </row>
    <row r="186" spans="1:7" s="494" customFormat="1" ht="15.75" customHeight="1" x14ac:dyDescent="0.25">
      <c r="A186" s="763"/>
      <c r="B186" s="763" t="s">
        <v>24</v>
      </c>
      <c r="C186" s="763"/>
      <c r="D186" s="763"/>
      <c r="E186" s="493">
        <f>E185</f>
        <v>4167</v>
      </c>
      <c r="F186" s="763"/>
      <c r="G186" s="763"/>
    </row>
    <row r="187" spans="1:7" x14ac:dyDescent="0.25">
      <c r="A187" s="956" t="s">
        <v>2289</v>
      </c>
      <c r="B187" s="957"/>
      <c r="C187" s="957"/>
      <c r="D187" s="957"/>
      <c r="E187" s="957"/>
      <c r="F187" s="957"/>
      <c r="G187" s="958"/>
    </row>
    <row r="188" spans="1:7" ht="42.75" customHeight="1" x14ac:dyDescent="0.25">
      <c r="A188" s="761">
        <v>1</v>
      </c>
      <c r="B188" s="761" t="s">
        <v>145</v>
      </c>
      <c r="C188" s="761" t="s">
        <v>2520</v>
      </c>
      <c r="D188" s="761" t="s">
        <v>74</v>
      </c>
      <c r="E188" s="401">
        <v>201.45</v>
      </c>
      <c r="F188" s="761" t="s">
        <v>558</v>
      </c>
      <c r="G188" s="761" t="s">
        <v>2071</v>
      </c>
    </row>
    <row r="189" spans="1:7" s="494" customFormat="1" ht="15.75" customHeight="1" x14ac:dyDescent="0.25">
      <c r="A189" s="764"/>
      <c r="B189" s="763" t="s">
        <v>24</v>
      </c>
      <c r="C189" s="763"/>
      <c r="D189" s="763"/>
      <c r="E189" s="493">
        <f>SUM(E188)</f>
        <v>201.45</v>
      </c>
      <c r="F189" s="763"/>
      <c r="G189" s="763"/>
    </row>
    <row r="190" spans="1:7" ht="55.5" customHeight="1" x14ac:dyDescent="0.25">
      <c r="A190" s="761">
        <v>2</v>
      </c>
      <c r="B190" s="770" t="s">
        <v>1111</v>
      </c>
      <c r="C190" s="770" t="s">
        <v>1280</v>
      </c>
      <c r="D190" s="770" t="s">
        <v>74</v>
      </c>
      <c r="E190" s="769">
        <v>1827</v>
      </c>
      <c r="F190" s="770" t="s">
        <v>1281</v>
      </c>
      <c r="G190" s="761" t="s">
        <v>3355</v>
      </c>
    </row>
    <row r="191" spans="1:7" s="494" customFormat="1" ht="15.75" customHeight="1" x14ac:dyDescent="0.25">
      <c r="A191" s="763"/>
      <c r="B191" s="763" t="s">
        <v>24</v>
      </c>
      <c r="C191" s="763"/>
      <c r="D191" s="763"/>
      <c r="E191" s="493">
        <f>E190</f>
        <v>1827</v>
      </c>
      <c r="F191" s="763"/>
      <c r="G191" s="763"/>
    </row>
    <row r="192" spans="1:7" x14ac:dyDescent="0.25">
      <c r="A192" s="956" t="s">
        <v>2290</v>
      </c>
      <c r="B192" s="957"/>
      <c r="C192" s="957"/>
      <c r="D192" s="957"/>
      <c r="E192" s="957"/>
      <c r="F192" s="957"/>
      <c r="G192" s="958"/>
    </row>
    <row r="193" spans="1:7" ht="51" customHeight="1" x14ac:dyDescent="0.25">
      <c r="A193" s="761">
        <v>1</v>
      </c>
      <c r="B193" s="761" t="s">
        <v>152</v>
      </c>
      <c r="C193" s="761" t="s">
        <v>795</v>
      </c>
      <c r="D193" s="761" t="s">
        <v>74</v>
      </c>
      <c r="E193" s="401">
        <v>152.30000000000001</v>
      </c>
      <c r="F193" s="761" t="s">
        <v>2771</v>
      </c>
      <c r="G193" s="761" t="s">
        <v>2071</v>
      </c>
    </row>
    <row r="194" spans="1:7" ht="49.5" customHeight="1" x14ac:dyDescent="0.25">
      <c r="A194" s="498">
        <v>2</v>
      </c>
      <c r="B194" s="761" t="s">
        <v>3368</v>
      </c>
      <c r="C194" s="761" t="s">
        <v>795</v>
      </c>
      <c r="D194" s="761" t="s">
        <v>74</v>
      </c>
      <c r="E194" s="401">
        <v>7.4</v>
      </c>
      <c r="F194" s="761" t="s">
        <v>800</v>
      </c>
      <c r="G194" s="761" t="s">
        <v>2071</v>
      </c>
    </row>
    <row r="195" spans="1:7" s="494" customFormat="1" ht="15.75" customHeight="1" x14ac:dyDescent="0.25">
      <c r="A195" s="764"/>
      <c r="B195" s="763" t="s">
        <v>24</v>
      </c>
      <c r="C195" s="763"/>
      <c r="D195" s="763"/>
      <c r="E195" s="493">
        <f>SUM(E193:E194)</f>
        <v>159.70000000000002</v>
      </c>
      <c r="F195" s="763"/>
      <c r="G195" s="763"/>
    </row>
    <row r="196" spans="1:7" ht="64.5" customHeight="1" x14ac:dyDescent="0.25">
      <c r="A196" s="761">
        <v>3</v>
      </c>
      <c r="B196" s="770" t="s">
        <v>1111</v>
      </c>
      <c r="C196" s="770" t="s">
        <v>1299</v>
      </c>
      <c r="D196" s="770" t="s">
        <v>74</v>
      </c>
      <c r="E196" s="769">
        <v>1037</v>
      </c>
      <c r="F196" s="770" t="s">
        <v>1300</v>
      </c>
      <c r="G196" s="761" t="s">
        <v>3355</v>
      </c>
    </row>
    <row r="197" spans="1:7" s="494" customFormat="1" ht="15.75" customHeight="1" x14ac:dyDescent="0.25">
      <c r="A197" s="763"/>
      <c r="B197" s="763" t="s">
        <v>24</v>
      </c>
      <c r="C197" s="763"/>
      <c r="D197" s="763"/>
      <c r="E197" s="493">
        <f>E196</f>
        <v>1037</v>
      </c>
      <c r="F197" s="763"/>
      <c r="G197" s="763"/>
    </row>
    <row r="198" spans="1:7" x14ac:dyDescent="0.25">
      <c r="A198" s="956" t="s">
        <v>2291</v>
      </c>
      <c r="B198" s="957"/>
      <c r="C198" s="957"/>
      <c r="D198" s="957"/>
      <c r="E198" s="957"/>
      <c r="F198" s="957"/>
      <c r="G198" s="958"/>
    </row>
    <row r="199" spans="1:7" ht="75" x14ac:dyDescent="0.25">
      <c r="A199" s="761">
        <v>1</v>
      </c>
      <c r="B199" s="761" t="s">
        <v>153</v>
      </c>
      <c r="C199" s="761" t="s">
        <v>154</v>
      </c>
      <c r="D199" s="761" t="s">
        <v>74</v>
      </c>
      <c r="E199" s="401">
        <v>609.5</v>
      </c>
      <c r="F199" s="761" t="s">
        <v>2772</v>
      </c>
      <c r="G199" s="761" t="s">
        <v>2071</v>
      </c>
    </row>
    <row r="200" spans="1:7" ht="57.75" customHeight="1" x14ac:dyDescent="0.25">
      <c r="A200" s="761">
        <v>2</v>
      </c>
      <c r="B200" s="761" t="s">
        <v>91</v>
      </c>
      <c r="C200" s="761" t="s">
        <v>793</v>
      </c>
      <c r="D200" s="761" t="s">
        <v>74</v>
      </c>
      <c r="E200" s="401">
        <v>0</v>
      </c>
      <c r="F200" s="761" t="s">
        <v>95</v>
      </c>
      <c r="G200" s="761" t="s">
        <v>2071</v>
      </c>
    </row>
    <row r="201" spans="1:7" ht="45" x14ac:dyDescent="0.25">
      <c r="A201" s="761">
        <v>3</v>
      </c>
      <c r="B201" s="761" t="s">
        <v>155</v>
      </c>
      <c r="C201" s="761" t="s">
        <v>154</v>
      </c>
      <c r="D201" s="761" t="s">
        <v>74</v>
      </c>
      <c r="E201" s="401">
        <v>0</v>
      </c>
      <c r="F201" s="761" t="s">
        <v>95</v>
      </c>
      <c r="G201" s="761" t="s">
        <v>2071</v>
      </c>
    </row>
    <row r="202" spans="1:7" s="494" customFormat="1" ht="15.75" customHeight="1" x14ac:dyDescent="0.25">
      <c r="A202" s="764"/>
      <c r="B202" s="763" t="s">
        <v>24</v>
      </c>
      <c r="C202" s="763"/>
      <c r="D202" s="763"/>
      <c r="E202" s="493">
        <f>E201+E200+E199</f>
        <v>609.5</v>
      </c>
      <c r="F202" s="763"/>
      <c r="G202" s="763"/>
    </row>
    <row r="203" spans="1:7" ht="45" x14ac:dyDescent="0.25">
      <c r="A203" s="761">
        <v>4</v>
      </c>
      <c r="B203" s="770" t="s">
        <v>1111</v>
      </c>
      <c r="C203" s="761" t="s">
        <v>154</v>
      </c>
      <c r="D203" s="761" t="s">
        <v>74</v>
      </c>
      <c r="E203" s="401">
        <v>4394</v>
      </c>
      <c r="F203" s="761" t="s">
        <v>3369</v>
      </c>
      <c r="G203" s="761" t="s">
        <v>3355</v>
      </c>
    </row>
    <row r="204" spans="1:7" s="494" customFormat="1" ht="15.75" customHeight="1" x14ac:dyDescent="0.25">
      <c r="A204" s="763"/>
      <c r="B204" s="763" t="s">
        <v>24</v>
      </c>
      <c r="C204" s="763"/>
      <c r="D204" s="763"/>
      <c r="E204" s="493">
        <f>E203</f>
        <v>4394</v>
      </c>
      <c r="F204" s="763"/>
      <c r="G204" s="763"/>
    </row>
    <row r="205" spans="1:7" x14ac:dyDescent="0.25">
      <c r="A205" s="956" t="s">
        <v>2292</v>
      </c>
      <c r="B205" s="957"/>
      <c r="C205" s="957"/>
      <c r="D205" s="957"/>
      <c r="E205" s="957"/>
      <c r="F205" s="957"/>
      <c r="G205" s="958"/>
    </row>
    <row r="206" spans="1:7" ht="52.5" customHeight="1" x14ac:dyDescent="0.25">
      <c r="A206" s="761">
        <v>1</v>
      </c>
      <c r="B206" s="761" t="s">
        <v>159</v>
      </c>
      <c r="C206" s="761" t="s">
        <v>431</v>
      </c>
      <c r="D206" s="761" t="s">
        <v>74</v>
      </c>
      <c r="E206" s="401">
        <v>3164.6</v>
      </c>
      <c r="F206" s="761" t="s">
        <v>161</v>
      </c>
      <c r="G206" s="761" t="s">
        <v>2071</v>
      </c>
    </row>
    <row r="207" spans="1:7" ht="52.5" customHeight="1" x14ac:dyDescent="0.25">
      <c r="A207" s="761">
        <v>2</v>
      </c>
      <c r="B207" s="761" t="s">
        <v>162</v>
      </c>
      <c r="C207" s="761" t="s">
        <v>160</v>
      </c>
      <c r="D207" s="761" t="s">
        <v>74</v>
      </c>
      <c r="E207" s="401">
        <v>0</v>
      </c>
      <c r="F207" s="761" t="s">
        <v>95</v>
      </c>
      <c r="G207" s="761" t="s">
        <v>2071</v>
      </c>
    </row>
    <row r="208" spans="1:7" s="494" customFormat="1" ht="15.75" customHeight="1" x14ac:dyDescent="0.25">
      <c r="A208" s="764"/>
      <c r="B208" s="763" t="s">
        <v>24</v>
      </c>
      <c r="C208" s="763"/>
      <c r="D208" s="763"/>
      <c r="E208" s="493">
        <f>E207+E206</f>
        <v>3164.6</v>
      </c>
      <c r="F208" s="763"/>
      <c r="G208" s="763"/>
    </row>
    <row r="209" spans="1:7" ht="60" x14ac:dyDescent="0.25">
      <c r="A209" s="498">
        <v>3</v>
      </c>
      <c r="B209" s="770" t="s">
        <v>1111</v>
      </c>
      <c r="C209" s="770" t="s">
        <v>1337</v>
      </c>
      <c r="D209" s="770" t="s">
        <v>74</v>
      </c>
      <c r="E209" s="769">
        <v>1998</v>
      </c>
      <c r="F209" s="770" t="s">
        <v>1338</v>
      </c>
      <c r="G209" s="761" t="s">
        <v>3355</v>
      </c>
    </row>
    <row r="210" spans="1:7" ht="60" x14ac:dyDescent="0.25">
      <c r="A210" s="498">
        <v>4</v>
      </c>
      <c r="B210" s="770" t="s">
        <v>1111</v>
      </c>
      <c r="C210" s="770" t="s">
        <v>3370</v>
      </c>
      <c r="D210" s="770" t="s">
        <v>74</v>
      </c>
      <c r="E210" s="769">
        <v>6918</v>
      </c>
      <c r="F210" s="770" t="s">
        <v>1340</v>
      </c>
      <c r="G210" s="761" t="s">
        <v>3355</v>
      </c>
    </row>
    <row r="211" spans="1:7" s="494" customFormat="1" ht="15.75" customHeight="1" x14ac:dyDescent="0.25">
      <c r="A211" s="764"/>
      <c r="B211" s="763" t="s">
        <v>24</v>
      </c>
      <c r="C211" s="763"/>
      <c r="D211" s="763"/>
      <c r="E211" s="493">
        <f>E210+E209</f>
        <v>8916</v>
      </c>
      <c r="F211" s="763"/>
      <c r="G211" s="763"/>
    </row>
    <row r="212" spans="1:7" x14ac:dyDescent="0.25">
      <c r="A212" s="965" t="s">
        <v>31</v>
      </c>
      <c r="B212" s="965"/>
      <c r="C212" s="965"/>
      <c r="D212" s="965"/>
      <c r="E212" s="965"/>
      <c r="F212" s="965"/>
      <c r="G212" s="965"/>
    </row>
    <row r="213" spans="1:7" ht="17.25" customHeight="1" x14ac:dyDescent="0.25">
      <c r="A213" s="966" t="s">
        <v>2305</v>
      </c>
      <c r="B213" s="966"/>
      <c r="C213" s="966"/>
      <c r="D213" s="966"/>
      <c r="E213" s="966"/>
      <c r="F213" s="966"/>
      <c r="G213" s="966"/>
    </row>
    <row r="214" spans="1:7" ht="18" customHeight="1" x14ac:dyDescent="0.25">
      <c r="A214" s="761" t="s">
        <v>26</v>
      </c>
      <c r="B214" s="761" t="s">
        <v>26</v>
      </c>
      <c r="C214" s="761" t="s">
        <v>26</v>
      </c>
      <c r="D214" s="761" t="s">
        <v>26</v>
      </c>
      <c r="E214" s="401" t="s">
        <v>26</v>
      </c>
      <c r="F214" s="761" t="s">
        <v>26</v>
      </c>
      <c r="G214" s="761" t="s">
        <v>26</v>
      </c>
    </row>
    <row r="215" spans="1:7" x14ac:dyDescent="0.25">
      <c r="A215" s="966" t="s">
        <v>249</v>
      </c>
      <c r="B215" s="966"/>
      <c r="C215" s="966"/>
      <c r="D215" s="966"/>
      <c r="E215" s="966"/>
      <c r="F215" s="966"/>
      <c r="G215" s="966"/>
    </row>
    <row r="216" spans="1:7" s="585" customFormat="1" ht="30" x14ac:dyDescent="0.25">
      <c r="A216" s="761">
        <v>1</v>
      </c>
      <c r="B216" s="761" t="s">
        <v>65</v>
      </c>
      <c r="C216" s="761" t="s">
        <v>2950</v>
      </c>
      <c r="D216" s="761" t="s">
        <v>89</v>
      </c>
      <c r="E216" s="401">
        <v>34</v>
      </c>
      <c r="F216" s="761" t="s">
        <v>2678</v>
      </c>
      <c r="G216" s="761" t="s">
        <v>2071</v>
      </c>
    </row>
    <row r="217" spans="1:7" x14ac:dyDescent="0.25">
      <c r="A217" s="763"/>
      <c r="B217" s="763" t="s">
        <v>24</v>
      </c>
      <c r="C217" s="763"/>
      <c r="D217" s="763"/>
      <c r="E217" s="493">
        <f>E216</f>
        <v>34</v>
      </c>
      <c r="F217" s="763"/>
      <c r="G217" s="763"/>
    </row>
    <row r="218" spans="1:7" s="585" customFormat="1" x14ac:dyDescent="0.25">
      <c r="A218" s="966" t="s">
        <v>1794</v>
      </c>
      <c r="B218" s="966"/>
      <c r="C218" s="966"/>
      <c r="D218" s="966"/>
      <c r="E218" s="966"/>
      <c r="F218" s="966"/>
      <c r="G218" s="966"/>
    </row>
    <row r="219" spans="1:7" s="585" customFormat="1" ht="45" x14ac:dyDescent="0.25">
      <c r="A219" s="761">
        <v>1</v>
      </c>
      <c r="B219" s="761" t="s">
        <v>1889</v>
      </c>
      <c r="C219" s="761" t="s">
        <v>82</v>
      </c>
      <c r="D219" s="761" t="s">
        <v>74</v>
      </c>
      <c r="E219" s="401">
        <v>458.5</v>
      </c>
      <c r="F219" s="761" t="s">
        <v>1890</v>
      </c>
      <c r="G219" s="761" t="s">
        <v>2071</v>
      </c>
    </row>
    <row r="220" spans="1:7" s="585" customFormat="1" ht="53.25" customHeight="1" x14ac:dyDescent="0.25">
      <c r="A220" s="761">
        <v>2</v>
      </c>
      <c r="B220" s="761" t="s">
        <v>2874</v>
      </c>
      <c r="C220" s="761" t="s">
        <v>83</v>
      </c>
      <c r="D220" s="761" t="s">
        <v>74</v>
      </c>
      <c r="E220" s="401">
        <v>2386.1999999999998</v>
      </c>
      <c r="F220" s="761" t="s">
        <v>1891</v>
      </c>
      <c r="G220" s="761" t="s">
        <v>2071</v>
      </c>
    </row>
    <row r="221" spans="1:7" s="585" customFormat="1" x14ac:dyDescent="0.25">
      <c r="A221" s="763" t="s">
        <v>26</v>
      </c>
      <c r="B221" s="763" t="s">
        <v>26</v>
      </c>
      <c r="C221" s="763" t="s">
        <v>26</v>
      </c>
      <c r="D221" s="763" t="s">
        <v>26</v>
      </c>
      <c r="E221" s="493">
        <f>SUM(E219:E220)</f>
        <v>2844.7</v>
      </c>
      <c r="F221" s="763" t="s">
        <v>26</v>
      </c>
      <c r="G221" s="763" t="s">
        <v>26</v>
      </c>
    </row>
    <row r="222" spans="1:7" s="585" customFormat="1" ht="101.25" customHeight="1" x14ac:dyDescent="0.25">
      <c r="A222" s="761">
        <v>3</v>
      </c>
      <c r="B222" s="770" t="s">
        <v>3085</v>
      </c>
      <c r="C222" s="761" t="s">
        <v>83</v>
      </c>
      <c r="D222" s="761" t="s">
        <v>74</v>
      </c>
      <c r="E222" s="773">
        <v>3966</v>
      </c>
      <c r="F222" s="770" t="s">
        <v>3086</v>
      </c>
      <c r="G222" s="761" t="s">
        <v>3355</v>
      </c>
    </row>
    <row r="223" spans="1:7" s="585" customFormat="1" x14ac:dyDescent="0.25">
      <c r="A223" s="763"/>
      <c r="B223" s="763" t="s">
        <v>24</v>
      </c>
      <c r="C223" s="763"/>
      <c r="D223" s="763"/>
      <c r="E223" s="493">
        <f>E222</f>
        <v>3966</v>
      </c>
      <c r="F223" s="763"/>
      <c r="G223" s="763"/>
    </row>
    <row r="224" spans="1:7" s="585" customFormat="1" x14ac:dyDescent="0.25">
      <c r="A224" s="966" t="s">
        <v>32</v>
      </c>
      <c r="B224" s="966"/>
      <c r="C224" s="966"/>
      <c r="D224" s="966"/>
      <c r="E224" s="966"/>
      <c r="F224" s="966"/>
      <c r="G224" s="966"/>
    </row>
    <row r="225" spans="1:7" s="585" customFormat="1" ht="30" x14ac:dyDescent="0.25">
      <c r="A225" s="761">
        <v>1</v>
      </c>
      <c r="B225" s="761" t="s">
        <v>77</v>
      </c>
      <c r="C225" s="761" t="s">
        <v>84</v>
      </c>
      <c r="D225" s="761" t="s">
        <v>74</v>
      </c>
      <c r="E225" s="776">
        <v>519.1</v>
      </c>
      <c r="F225" s="761" t="s">
        <v>1031</v>
      </c>
      <c r="G225" s="761" t="s">
        <v>2071</v>
      </c>
    </row>
    <row r="226" spans="1:7" s="585" customFormat="1" ht="30" x14ac:dyDescent="0.25">
      <c r="A226" s="761">
        <v>2</v>
      </c>
      <c r="B226" s="761" t="s">
        <v>2875</v>
      </c>
      <c r="C226" s="761" t="s">
        <v>2130</v>
      </c>
      <c r="D226" s="761" t="s">
        <v>89</v>
      </c>
      <c r="E226" s="776">
        <v>546.4</v>
      </c>
      <c r="F226" s="761" t="s">
        <v>2131</v>
      </c>
      <c r="G226" s="761" t="s">
        <v>2071</v>
      </c>
    </row>
    <row r="227" spans="1:7" s="585" customFormat="1" x14ac:dyDescent="0.25">
      <c r="A227" s="763" t="s">
        <v>26</v>
      </c>
      <c r="B227" s="763" t="s">
        <v>26</v>
      </c>
      <c r="C227" s="763" t="s">
        <v>26</v>
      </c>
      <c r="D227" s="763" t="s">
        <v>26</v>
      </c>
      <c r="E227" s="493">
        <f>SUM(E225:E226)</f>
        <v>1065.5</v>
      </c>
      <c r="F227" s="493">
        <f t="shared" ref="F227" si="0">SUM(F225:F226)</f>
        <v>0</v>
      </c>
      <c r="G227" s="763" t="s">
        <v>26</v>
      </c>
    </row>
    <row r="228" spans="1:7" s="585" customFormat="1" ht="83.25" customHeight="1" x14ac:dyDescent="0.25">
      <c r="A228" s="761">
        <v>3</v>
      </c>
      <c r="B228" s="770" t="s">
        <v>1111</v>
      </c>
      <c r="C228" s="770" t="s">
        <v>2003</v>
      </c>
      <c r="D228" s="770" t="s">
        <v>74</v>
      </c>
      <c r="E228" s="769">
        <v>892</v>
      </c>
      <c r="F228" s="770" t="s">
        <v>2011</v>
      </c>
      <c r="G228" s="761" t="s">
        <v>3355</v>
      </c>
    </row>
    <row r="229" spans="1:7" s="585" customFormat="1" ht="60" x14ac:dyDescent="0.25">
      <c r="A229" s="761">
        <v>4</v>
      </c>
      <c r="B229" s="770" t="s">
        <v>1111</v>
      </c>
      <c r="C229" s="770" t="s">
        <v>2003</v>
      </c>
      <c r="D229" s="770" t="s">
        <v>74</v>
      </c>
      <c r="E229" s="769">
        <v>1742</v>
      </c>
      <c r="F229" s="770" t="s">
        <v>2150</v>
      </c>
      <c r="G229" s="761" t="s">
        <v>3355</v>
      </c>
    </row>
    <row r="230" spans="1:7" s="585" customFormat="1" ht="18.75" customHeight="1" x14ac:dyDescent="0.25">
      <c r="A230" s="763"/>
      <c r="B230" s="763" t="s">
        <v>24</v>
      </c>
      <c r="C230" s="763"/>
      <c r="D230" s="763"/>
      <c r="E230" s="493">
        <f>E229+E228</f>
        <v>2634</v>
      </c>
      <c r="F230" s="493"/>
      <c r="G230" s="763"/>
    </row>
    <row r="231" spans="1:7" s="585" customFormat="1" x14ac:dyDescent="0.25">
      <c r="A231" s="966" t="s">
        <v>33</v>
      </c>
      <c r="B231" s="966"/>
      <c r="C231" s="966"/>
      <c r="D231" s="966"/>
      <c r="E231" s="966"/>
      <c r="F231" s="966"/>
      <c r="G231" s="966"/>
    </row>
    <row r="232" spans="1:7" s="585" customFormat="1" ht="60" x14ac:dyDescent="0.25">
      <c r="A232" s="761">
        <v>1</v>
      </c>
      <c r="B232" s="761" t="s">
        <v>2460</v>
      </c>
      <c r="C232" s="761" t="s">
        <v>2461</v>
      </c>
      <c r="D232" s="761" t="s">
        <v>74</v>
      </c>
      <c r="E232" s="776">
        <v>298.10000000000002</v>
      </c>
      <c r="F232" s="761" t="s">
        <v>2462</v>
      </c>
      <c r="G232" s="761" t="s">
        <v>2071</v>
      </c>
    </row>
    <row r="233" spans="1:7" s="585" customFormat="1" ht="45" x14ac:dyDescent="0.25">
      <c r="A233" s="761">
        <v>2</v>
      </c>
      <c r="B233" s="761" t="s">
        <v>79</v>
      </c>
      <c r="C233" s="761" t="s">
        <v>81</v>
      </c>
      <c r="D233" s="761" t="s">
        <v>74</v>
      </c>
      <c r="E233" s="776">
        <v>365.5</v>
      </c>
      <c r="F233" s="761" t="s">
        <v>1030</v>
      </c>
      <c r="G233" s="761" t="s">
        <v>2071</v>
      </c>
    </row>
    <row r="234" spans="1:7" s="585" customFormat="1" x14ac:dyDescent="0.25">
      <c r="A234" s="763" t="s">
        <v>26</v>
      </c>
      <c r="B234" s="763" t="s">
        <v>26</v>
      </c>
      <c r="C234" s="763" t="s">
        <v>26</v>
      </c>
      <c r="D234" s="763" t="s">
        <v>26</v>
      </c>
      <c r="E234" s="632">
        <f>SUM(E232:E233)</f>
        <v>663.6</v>
      </c>
      <c r="F234" s="763" t="s">
        <v>26</v>
      </c>
      <c r="G234" s="763" t="s">
        <v>26</v>
      </c>
    </row>
    <row r="235" spans="1:7" s="585" customFormat="1" ht="60" x14ac:dyDescent="0.25">
      <c r="A235" s="761">
        <v>3</v>
      </c>
      <c r="B235" s="770" t="s">
        <v>1111</v>
      </c>
      <c r="C235" s="761" t="s">
        <v>2461</v>
      </c>
      <c r="D235" s="761" t="s">
        <v>74</v>
      </c>
      <c r="E235" s="776">
        <v>2280</v>
      </c>
      <c r="F235" s="761" t="s">
        <v>3560</v>
      </c>
      <c r="G235" s="761" t="s">
        <v>3355</v>
      </c>
    </row>
    <row r="236" spans="1:7" s="585" customFormat="1" x14ac:dyDescent="0.25">
      <c r="A236" s="763"/>
      <c r="B236" s="763" t="s">
        <v>24</v>
      </c>
      <c r="C236" s="763"/>
      <c r="D236" s="763"/>
      <c r="E236" s="632">
        <f>E235</f>
        <v>2280</v>
      </c>
      <c r="F236" s="763"/>
      <c r="G236" s="763"/>
    </row>
    <row r="237" spans="1:7" s="585" customFormat="1" ht="15" customHeight="1" x14ac:dyDescent="0.25">
      <c r="A237" s="956" t="s">
        <v>34</v>
      </c>
      <c r="B237" s="957"/>
      <c r="C237" s="957"/>
      <c r="D237" s="957"/>
      <c r="E237" s="957"/>
      <c r="F237" s="957"/>
      <c r="G237" s="958"/>
    </row>
    <row r="238" spans="1:7" s="585" customFormat="1" ht="49.5" customHeight="1" x14ac:dyDescent="0.25">
      <c r="A238" s="761">
        <v>1</v>
      </c>
      <c r="B238" s="761" t="s">
        <v>80</v>
      </c>
      <c r="C238" s="761" t="s">
        <v>81</v>
      </c>
      <c r="D238" s="761" t="s">
        <v>74</v>
      </c>
      <c r="E238" s="401">
        <v>234.6</v>
      </c>
      <c r="F238" s="761" t="s">
        <v>1521</v>
      </c>
      <c r="G238" s="761" t="s">
        <v>2071</v>
      </c>
    </row>
    <row r="239" spans="1:7" s="585" customFormat="1" ht="45" x14ac:dyDescent="0.25">
      <c r="A239" s="761">
        <v>2</v>
      </c>
      <c r="B239" s="761" t="s">
        <v>2880</v>
      </c>
      <c r="C239" s="761" t="s">
        <v>2463</v>
      </c>
      <c r="D239" s="761" t="s">
        <v>74</v>
      </c>
      <c r="E239" s="777">
        <v>355.69</v>
      </c>
      <c r="F239" s="761" t="s">
        <v>2464</v>
      </c>
      <c r="G239" s="761" t="s">
        <v>2071</v>
      </c>
    </row>
    <row r="240" spans="1:7" s="585" customFormat="1" ht="84" customHeight="1" x14ac:dyDescent="0.25">
      <c r="A240" s="761">
        <v>3</v>
      </c>
      <c r="B240" s="761" t="s">
        <v>2881</v>
      </c>
      <c r="C240" s="761" t="s">
        <v>2465</v>
      </c>
      <c r="D240" s="761" t="s">
        <v>74</v>
      </c>
      <c r="E240" s="401">
        <v>1114.02</v>
      </c>
      <c r="F240" s="761" t="s">
        <v>2466</v>
      </c>
      <c r="G240" s="761" t="s">
        <v>2071</v>
      </c>
    </row>
    <row r="241" spans="1:7" s="585" customFormat="1" ht="60" x14ac:dyDescent="0.25">
      <c r="A241" s="761">
        <v>4</v>
      </c>
      <c r="B241" s="761" t="s">
        <v>2882</v>
      </c>
      <c r="C241" s="761" t="s">
        <v>2467</v>
      </c>
      <c r="D241" s="761" t="s">
        <v>74</v>
      </c>
      <c r="E241" s="401">
        <v>393.2</v>
      </c>
      <c r="F241" s="761" t="s">
        <v>2622</v>
      </c>
      <c r="G241" s="761" t="s">
        <v>2071</v>
      </c>
    </row>
    <row r="242" spans="1:7" s="585" customFormat="1" ht="60" x14ac:dyDescent="0.25">
      <c r="A242" s="761">
        <v>5</v>
      </c>
      <c r="B242" s="761" t="s">
        <v>2883</v>
      </c>
      <c r="C242" s="761" t="s">
        <v>2468</v>
      </c>
      <c r="D242" s="761" t="s">
        <v>74</v>
      </c>
      <c r="E242" s="401">
        <v>808.7</v>
      </c>
      <c r="F242" s="761" t="s">
        <v>2469</v>
      </c>
      <c r="G242" s="761" t="s">
        <v>2071</v>
      </c>
    </row>
    <row r="243" spans="1:7" s="585" customFormat="1" ht="60" x14ac:dyDescent="0.25">
      <c r="A243" s="761">
        <v>6</v>
      </c>
      <c r="B243" s="761" t="s">
        <v>2884</v>
      </c>
      <c r="C243" s="761" t="s">
        <v>2470</v>
      </c>
      <c r="D243" s="761" t="s">
        <v>74</v>
      </c>
      <c r="E243" s="401">
        <v>813.1</v>
      </c>
      <c r="F243" s="761" t="s">
        <v>2472</v>
      </c>
      <c r="G243" s="761" t="s">
        <v>2071</v>
      </c>
    </row>
    <row r="244" spans="1:7" s="585" customFormat="1" ht="60" x14ac:dyDescent="0.25">
      <c r="A244" s="761">
        <v>7</v>
      </c>
      <c r="B244" s="761" t="s">
        <v>2885</v>
      </c>
      <c r="C244" s="761" t="s">
        <v>2471</v>
      </c>
      <c r="D244" s="761" t="s">
        <v>74</v>
      </c>
      <c r="E244" s="401">
        <v>302.8</v>
      </c>
      <c r="F244" s="761" t="s">
        <v>2473</v>
      </c>
      <c r="G244" s="761" t="s">
        <v>2071</v>
      </c>
    </row>
    <row r="245" spans="1:7" s="585" customFormat="1" ht="45" x14ac:dyDescent="0.25">
      <c r="A245" s="761">
        <v>8</v>
      </c>
      <c r="B245" s="761" t="s">
        <v>2886</v>
      </c>
      <c r="C245" s="761" t="s">
        <v>2987</v>
      </c>
      <c r="D245" s="761" t="s">
        <v>74</v>
      </c>
      <c r="E245" s="401">
        <v>355.8</v>
      </c>
      <c r="F245" s="761" t="s">
        <v>2474</v>
      </c>
      <c r="G245" s="761" t="s">
        <v>2071</v>
      </c>
    </row>
    <row r="246" spans="1:7" s="585" customFormat="1" ht="60" x14ac:dyDescent="0.25">
      <c r="A246" s="761">
        <v>9</v>
      </c>
      <c r="B246" s="761" t="s">
        <v>2887</v>
      </c>
      <c r="C246" s="761" t="s">
        <v>2988</v>
      </c>
      <c r="D246" s="761" t="s">
        <v>74</v>
      </c>
      <c r="E246" s="401">
        <v>319.8</v>
      </c>
      <c r="F246" s="761" t="s">
        <v>2475</v>
      </c>
      <c r="G246" s="761" t="s">
        <v>2071</v>
      </c>
    </row>
    <row r="247" spans="1:7" s="585" customFormat="1" ht="60" x14ac:dyDescent="0.25">
      <c r="A247" s="761">
        <v>10</v>
      </c>
      <c r="B247" s="761" t="s">
        <v>2888</v>
      </c>
      <c r="C247" s="761" t="s">
        <v>2476</v>
      </c>
      <c r="D247" s="761" t="s">
        <v>74</v>
      </c>
      <c r="E247" s="401">
        <v>428.4</v>
      </c>
      <c r="F247" s="761" t="s">
        <v>2477</v>
      </c>
      <c r="G247" s="761" t="s">
        <v>2071</v>
      </c>
    </row>
    <row r="248" spans="1:7" s="585" customFormat="1" ht="60" x14ac:dyDescent="0.25">
      <c r="A248" s="761">
        <v>11</v>
      </c>
      <c r="B248" s="761" t="s">
        <v>2879</v>
      </c>
      <c r="C248" s="761" t="s">
        <v>2478</v>
      </c>
      <c r="D248" s="761" t="s">
        <v>74</v>
      </c>
      <c r="E248" s="401">
        <v>887.69</v>
      </c>
      <c r="F248" s="761" t="s">
        <v>2479</v>
      </c>
      <c r="G248" s="761" t="s">
        <v>2071</v>
      </c>
    </row>
    <row r="249" spans="1:7" s="585" customFormat="1" ht="60" x14ac:dyDescent="0.25">
      <c r="A249" s="761">
        <v>12</v>
      </c>
      <c r="B249" s="761" t="s">
        <v>2878</v>
      </c>
      <c r="C249" s="761" t="s">
        <v>2480</v>
      </c>
      <c r="D249" s="761" t="s">
        <v>74</v>
      </c>
      <c r="E249" s="401">
        <v>372</v>
      </c>
      <c r="F249" s="761" t="s">
        <v>2481</v>
      </c>
      <c r="G249" s="761" t="s">
        <v>2071</v>
      </c>
    </row>
    <row r="250" spans="1:7" s="585" customFormat="1" ht="60" x14ac:dyDescent="0.25">
      <c r="A250" s="761">
        <v>13</v>
      </c>
      <c r="B250" s="761" t="s">
        <v>2889</v>
      </c>
      <c r="C250" s="761" t="s">
        <v>2482</v>
      </c>
      <c r="D250" s="761" t="s">
        <v>74</v>
      </c>
      <c r="E250" s="401">
        <v>1083.2</v>
      </c>
      <c r="F250" s="761" t="s">
        <v>2483</v>
      </c>
      <c r="G250" s="761" t="s">
        <v>2071</v>
      </c>
    </row>
    <row r="251" spans="1:7" s="585" customFormat="1" ht="60" x14ac:dyDescent="0.25">
      <c r="A251" s="761">
        <v>14</v>
      </c>
      <c r="B251" s="761" t="s">
        <v>2890</v>
      </c>
      <c r="C251" s="761" t="s">
        <v>2484</v>
      </c>
      <c r="D251" s="761" t="s">
        <v>74</v>
      </c>
      <c r="E251" s="401">
        <v>431.6</v>
      </c>
      <c r="F251" s="761" t="s">
        <v>2485</v>
      </c>
      <c r="G251" s="761" t="s">
        <v>2071</v>
      </c>
    </row>
    <row r="252" spans="1:7" s="585" customFormat="1" ht="60" x14ac:dyDescent="0.25">
      <c r="A252" s="761">
        <v>15</v>
      </c>
      <c r="B252" s="761" t="s">
        <v>2891</v>
      </c>
      <c r="C252" s="761" t="s">
        <v>2486</v>
      </c>
      <c r="D252" s="761" t="s">
        <v>74</v>
      </c>
      <c r="E252" s="777">
        <v>941.73</v>
      </c>
      <c r="F252" s="761" t="s">
        <v>2488</v>
      </c>
      <c r="G252" s="761" t="s">
        <v>2071</v>
      </c>
    </row>
    <row r="253" spans="1:7" s="585" customFormat="1" ht="60" x14ac:dyDescent="0.25">
      <c r="A253" s="761">
        <v>16</v>
      </c>
      <c r="B253" s="761" t="s">
        <v>2892</v>
      </c>
      <c r="C253" s="761" t="s">
        <v>2487</v>
      </c>
      <c r="D253" s="761" t="s">
        <v>74</v>
      </c>
      <c r="E253" s="777">
        <v>400.7</v>
      </c>
      <c r="F253" s="761" t="s">
        <v>2489</v>
      </c>
      <c r="G253" s="761" t="s">
        <v>2071</v>
      </c>
    </row>
    <row r="254" spans="1:7" s="585" customFormat="1" ht="45" x14ac:dyDescent="0.25">
      <c r="A254" s="761">
        <v>17</v>
      </c>
      <c r="B254" s="761" t="s">
        <v>2893</v>
      </c>
      <c r="C254" s="761" t="s">
        <v>2490</v>
      </c>
      <c r="D254" s="761" t="s">
        <v>74</v>
      </c>
      <c r="E254" s="777">
        <v>263.39999999999998</v>
      </c>
      <c r="F254" s="761" t="s">
        <v>2491</v>
      </c>
      <c r="G254" s="761" t="s">
        <v>2071</v>
      </c>
    </row>
    <row r="255" spans="1:7" s="585" customFormat="1" ht="60" x14ac:dyDescent="0.25">
      <c r="A255" s="761">
        <v>18</v>
      </c>
      <c r="B255" s="761" t="s">
        <v>2894</v>
      </c>
      <c r="C255" s="761" t="s">
        <v>2492</v>
      </c>
      <c r="D255" s="761" t="s">
        <v>74</v>
      </c>
      <c r="E255" s="777">
        <v>264.25</v>
      </c>
      <c r="F255" s="761" t="s">
        <v>2493</v>
      </c>
      <c r="G255" s="761" t="s">
        <v>2071</v>
      </c>
    </row>
    <row r="256" spans="1:7" s="585" customFormat="1" ht="60" x14ac:dyDescent="0.25">
      <c r="A256" s="761">
        <v>19</v>
      </c>
      <c r="B256" s="761" t="s">
        <v>2876</v>
      </c>
      <c r="C256" s="761" t="s">
        <v>2494</v>
      </c>
      <c r="D256" s="761" t="s">
        <v>74</v>
      </c>
      <c r="E256" s="777">
        <v>565.79999999999995</v>
      </c>
      <c r="F256" s="761" t="s">
        <v>843</v>
      </c>
      <c r="G256" s="761" t="s">
        <v>2071</v>
      </c>
    </row>
    <row r="257" spans="1:7" s="585" customFormat="1" ht="45" x14ac:dyDescent="0.25">
      <c r="A257" s="761">
        <v>20</v>
      </c>
      <c r="B257" s="761" t="s">
        <v>2877</v>
      </c>
      <c r="C257" s="761" t="s">
        <v>2495</v>
      </c>
      <c r="D257" s="761" t="s">
        <v>74</v>
      </c>
      <c r="E257" s="777">
        <v>910.8</v>
      </c>
      <c r="F257" s="761" t="s">
        <v>2496</v>
      </c>
      <c r="G257" s="761" t="s">
        <v>2071</v>
      </c>
    </row>
    <row r="258" spans="1:7" s="585" customFormat="1" ht="60" x14ac:dyDescent="0.25">
      <c r="A258" s="761">
        <v>21</v>
      </c>
      <c r="B258" s="761" t="s">
        <v>2895</v>
      </c>
      <c r="C258" s="761" t="s">
        <v>2497</v>
      </c>
      <c r="D258" s="761" t="s">
        <v>74</v>
      </c>
      <c r="E258" s="777">
        <v>341.78</v>
      </c>
      <c r="F258" s="761" t="s">
        <v>2498</v>
      </c>
      <c r="G258" s="761" t="s">
        <v>2071</v>
      </c>
    </row>
    <row r="259" spans="1:7" s="585" customFormat="1" ht="60" x14ac:dyDescent="0.25">
      <c r="A259" s="761">
        <v>22</v>
      </c>
      <c r="B259" s="761" t="s">
        <v>2896</v>
      </c>
      <c r="C259" s="761" t="s">
        <v>2499</v>
      </c>
      <c r="D259" s="761" t="s">
        <v>74</v>
      </c>
      <c r="E259" s="777">
        <v>183.1</v>
      </c>
      <c r="F259" s="761" t="s">
        <v>2500</v>
      </c>
      <c r="G259" s="761" t="s">
        <v>2071</v>
      </c>
    </row>
    <row r="260" spans="1:7" s="585" customFormat="1" ht="60" x14ac:dyDescent="0.25">
      <c r="A260" s="761">
        <v>23</v>
      </c>
      <c r="B260" s="761" t="s">
        <v>3039</v>
      </c>
      <c r="C260" s="761" t="s">
        <v>2501</v>
      </c>
      <c r="D260" s="761" t="s">
        <v>74</v>
      </c>
      <c r="E260" s="777">
        <v>379.8</v>
      </c>
      <c r="F260" s="761" t="s">
        <v>2502</v>
      </c>
      <c r="G260" s="761" t="s">
        <v>2071</v>
      </c>
    </row>
    <row r="261" spans="1:7" s="585" customFormat="1" ht="60" x14ac:dyDescent="0.25">
      <c r="A261" s="761">
        <v>24</v>
      </c>
      <c r="B261" s="761" t="s">
        <v>2503</v>
      </c>
      <c r="C261" s="761" t="s">
        <v>2504</v>
      </c>
      <c r="D261" s="761" t="s">
        <v>74</v>
      </c>
      <c r="E261" s="777">
        <v>132.1</v>
      </c>
      <c r="F261" s="761" t="s">
        <v>2506</v>
      </c>
      <c r="G261" s="761" t="s">
        <v>2071</v>
      </c>
    </row>
    <row r="262" spans="1:7" s="585" customFormat="1" ht="84" customHeight="1" x14ac:dyDescent="0.25">
      <c r="A262" s="761">
        <v>25</v>
      </c>
      <c r="B262" s="761" t="s">
        <v>2897</v>
      </c>
      <c r="C262" s="761" t="s">
        <v>2505</v>
      </c>
      <c r="D262" s="761" t="s">
        <v>74</v>
      </c>
      <c r="E262" s="401">
        <v>550.23</v>
      </c>
      <c r="F262" s="761" t="s">
        <v>2507</v>
      </c>
      <c r="G262" s="761" t="s">
        <v>2071</v>
      </c>
    </row>
    <row r="263" spans="1:7" s="585" customFormat="1" ht="60" x14ac:dyDescent="0.25">
      <c r="A263" s="761">
        <v>26</v>
      </c>
      <c r="B263" s="761" t="s">
        <v>2898</v>
      </c>
      <c r="C263" s="761" t="s">
        <v>2951</v>
      </c>
      <c r="D263" s="761" t="s">
        <v>74</v>
      </c>
      <c r="E263" s="401">
        <v>133.69999999999999</v>
      </c>
      <c r="F263" s="761" t="s">
        <v>761</v>
      </c>
      <c r="G263" s="761" t="s">
        <v>2071</v>
      </c>
    </row>
    <row r="264" spans="1:7" s="585" customFormat="1" ht="15" customHeight="1" x14ac:dyDescent="0.25">
      <c r="A264" s="763" t="s">
        <v>26</v>
      </c>
      <c r="B264" s="763" t="s">
        <v>26</v>
      </c>
      <c r="C264" s="763" t="s">
        <v>26</v>
      </c>
      <c r="D264" s="763" t="s">
        <v>26</v>
      </c>
      <c r="E264" s="493">
        <f>SUM(E238:E263)</f>
        <v>12967.99</v>
      </c>
      <c r="F264" s="763" t="s">
        <v>26</v>
      </c>
      <c r="G264" s="763" t="s">
        <v>26</v>
      </c>
    </row>
    <row r="265" spans="1:7" s="585" customFormat="1" ht="45" x14ac:dyDescent="0.25">
      <c r="A265" s="761">
        <v>27</v>
      </c>
      <c r="B265" s="761" t="s">
        <v>3331</v>
      </c>
      <c r="C265" s="761" t="s">
        <v>2463</v>
      </c>
      <c r="D265" s="761" t="s">
        <v>74</v>
      </c>
      <c r="E265" s="401">
        <v>1194</v>
      </c>
      <c r="F265" s="761" t="s">
        <v>3562</v>
      </c>
      <c r="G265" s="761" t="s">
        <v>3355</v>
      </c>
    </row>
    <row r="266" spans="1:7" s="585" customFormat="1" ht="65.25" customHeight="1" x14ac:dyDescent="0.25">
      <c r="A266" s="879">
        <v>28</v>
      </c>
      <c r="B266" s="761" t="s">
        <v>3331</v>
      </c>
      <c r="C266" s="770" t="s">
        <v>1987</v>
      </c>
      <c r="D266" s="770" t="s">
        <v>74</v>
      </c>
      <c r="E266" s="769">
        <v>3500</v>
      </c>
      <c r="F266" s="770" t="s">
        <v>1988</v>
      </c>
      <c r="G266" s="761" t="s">
        <v>3355</v>
      </c>
    </row>
    <row r="267" spans="1:7" s="585" customFormat="1" ht="50.25" customHeight="1" x14ac:dyDescent="0.25">
      <c r="A267" s="879">
        <v>29</v>
      </c>
      <c r="B267" s="761" t="s">
        <v>3331</v>
      </c>
      <c r="C267" s="770" t="s">
        <v>3025</v>
      </c>
      <c r="D267" s="770" t="s">
        <v>74</v>
      </c>
      <c r="E267" s="773">
        <v>8949</v>
      </c>
      <c r="F267" s="770" t="s">
        <v>3026</v>
      </c>
      <c r="G267" s="761" t="s">
        <v>3355</v>
      </c>
    </row>
    <row r="268" spans="1:7" s="585" customFormat="1" ht="57" customHeight="1" x14ac:dyDescent="0.25">
      <c r="A268" s="879">
        <v>30</v>
      </c>
      <c r="B268" s="761" t="s">
        <v>3331</v>
      </c>
      <c r="C268" s="770" t="s">
        <v>3034</v>
      </c>
      <c r="D268" s="770" t="s">
        <v>74</v>
      </c>
      <c r="E268" s="773">
        <v>1748</v>
      </c>
      <c r="F268" s="770" t="s">
        <v>3035</v>
      </c>
      <c r="G268" s="761" t="s">
        <v>3355</v>
      </c>
    </row>
    <row r="269" spans="1:7" s="585" customFormat="1" ht="56.25" customHeight="1" x14ac:dyDescent="0.25">
      <c r="A269" s="879">
        <v>31</v>
      </c>
      <c r="B269" s="761" t="s">
        <v>3331</v>
      </c>
      <c r="C269" s="770" t="s">
        <v>3076</v>
      </c>
      <c r="D269" s="770" t="s">
        <v>74</v>
      </c>
      <c r="E269" s="773">
        <v>2584</v>
      </c>
      <c r="F269" s="770" t="s">
        <v>3077</v>
      </c>
      <c r="G269" s="761" t="s">
        <v>3355</v>
      </c>
    </row>
    <row r="270" spans="1:7" s="585" customFormat="1" ht="45" x14ac:dyDescent="0.25">
      <c r="A270" s="879">
        <v>32</v>
      </c>
      <c r="B270" s="761" t="s">
        <v>3331</v>
      </c>
      <c r="C270" s="770" t="s">
        <v>3563</v>
      </c>
      <c r="D270" s="770" t="s">
        <v>74</v>
      </c>
      <c r="E270" s="401">
        <v>3414</v>
      </c>
      <c r="F270" s="770" t="s">
        <v>3564</v>
      </c>
      <c r="G270" s="761" t="s">
        <v>3355</v>
      </c>
    </row>
    <row r="271" spans="1:7" s="585" customFormat="1" ht="45" x14ac:dyDescent="0.25">
      <c r="A271" s="879">
        <v>33</v>
      </c>
      <c r="B271" s="761" t="s">
        <v>3331</v>
      </c>
      <c r="C271" s="770" t="s">
        <v>3565</v>
      </c>
      <c r="D271" s="770" t="s">
        <v>74</v>
      </c>
      <c r="E271" s="401">
        <v>2000</v>
      </c>
      <c r="F271" s="761" t="s">
        <v>3566</v>
      </c>
      <c r="G271" s="761" t="s">
        <v>3355</v>
      </c>
    </row>
    <row r="272" spans="1:7" s="585" customFormat="1" ht="45" x14ac:dyDescent="0.25">
      <c r="A272" s="879">
        <v>34</v>
      </c>
      <c r="B272" s="761" t="s">
        <v>3331</v>
      </c>
      <c r="C272" s="770" t="s">
        <v>3567</v>
      </c>
      <c r="D272" s="770" t="s">
        <v>74</v>
      </c>
      <c r="E272" s="401">
        <v>2294</v>
      </c>
      <c r="F272" s="761" t="s">
        <v>3568</v>
      </c>
      <c r="G272" s="761" t="s">
        <v>3355</v>
      </c>
    </row>
    <row r="273" spans="1:7" s="585" customFormat="1" ht="45" x14ac:dyDescent="0.25">
      <c r="A273" s="879">
        <v>35</v>
      </c>
      <c r="B273" s="761" t="s">
        <v>3331</v>
      </c>
      <c r="C273" s="770" t="s">
        <v>3569</v>
      </c>
      <c r="D273" s="770" t="s">
        <v>74</v>
      </c>
      <c r="E273" s="401">
        <v>4500</v>
      </c>
      <c r="F273" s="761" t="s">
        <v>3570</v>
      </c>
      <c r="G273" s="761" t="s">
        <v>3355</v>
      </c>
    </row>
    <row r="274" spans="1:7" s="585" customFormat="1" ht="45" x14ac:dyDescent="0.25">
      <c r="A274" s="879">
        <v>36</v>
      </c>
      <c r="B274" s="761" t="s">
        <v>3331</v>
      </c>
      <c r="C274" s="770" t="s">
        <v>3571</v>
      </c>
      <c r="D274" s="770" t="s">
        <v>74</v>
      </c>
      <c r="E274" s="401">
        <v>1942</v>
      </c>
      <c r="F274" s="761" t="s">
        <v>3572</v>
      </c>
      <c r="G274" s="761" t="s">
        <v>3355</v>
      </c>
    </row>
    <row r="275" spans="1:7" s="585" customFormat="1" ht="45" x14ac:dyDescent="0.25">
      <c r="A275" s="879">
        <v>37</v>
      </c>
      <c r="B275" s="761" t="s">
        <v>3331</v>
      </c>
      <c r="C275" s="770" t="s">
        <v>3038</v>
      </c>
      <c r="D275" s="770" t="s">
        <v>74</v>
      </c>
      <c r="E275" s="401">
        <v>1738</v>
      </c>
      <c r="F275" s="761" t="s">
        <v>3573</v>
      </c>
      <c r="G275" s="761" t="s">
        <v>3355</v>
      </c>
    </row>
    <row r="276" spans="1:7" s="585" customFormat="1" ht="45" x14ac:dyDescent="0.25">
      <c r="A276" s="879">
        <v>38</v>
      </c>
      <c r="B276" s="761" t="s">
        <v>3331</v>
      </c>
      <c r="C276" s="770" t="s">
        <v>3574</v>
      </c>
      <c r="D276" s="770" t="s">
        <v>74</v>
      </c>
      <c r="E276" s="401">
        <v>1300</v>
      </c>
      <c r="F276" s="761" t="s">
        <v>3575</v>
      </c>
      <c r="G276" s="761" t="s">
        <v>3355</v>
      </c>
    </row>
    <row r="277" spans="1:7" s="585" customFormat="1" ht="45" x14ac:dyDescent="0.25">
      <c r="A277" s="879">
        <v>39</v>
      </c>
      <c r="B277" s="761" t="s">
        <v>3331</v>
      </c>
      <c r="C277" s="770" t="s">
        <v>3036</v>
      </c>
      <c r="D277" s="770" t="s">
        <v>74</v>
      </c>
      <c r="E277" s="401">
        <v>3651</v>
      </c>
      <c r="F277" s="761" t="s">
        <v>3037</v>
      </c>
      <c r="G277" s="761" t="s">
        <v>3355</v>
      </c>
    </row>
    <row r="278" spans="1:7" s="585" customFormat="1" ht="45" x14ac:dyDescent="0.25">
      <c r="A278" s="879">
        <v>40</v>
      </c>
      <c r="B278" s="761" t="s">
        <v>3331</v>
      </c>
      <c r="C278" s="770" t="s">
        <v>3576</v>
      </c>
      <c r="D278" s="770" t="s">
        <v>74</v>
      </c>
      <c r="E278" s="401">
        <v>1504</v>
      </c>
      <c r="F278" s="761" t="s">
        <v>3577</v>
      </c>
      <c r="G278" s="761" t="s">
        <v>3355</v>
      </c>
    </row>
    <row r="279" spans="1:7" s="585" customFormat="1" ht="45" x14ac:dyDescent="0.25">
      <c r="A279" s="879">
        <v>41</v>
      </c>
      <c r="B279" s="761" t="s">
        <v>3331</v>
      </c>
      <c r="C279" s="770" t="s">
        <v>3578</v>
      </c>
      <c r="D279" s="770" t="s">
        <v>74</v>
      </c>
      <c r="E279" s="401">
        <v>1597</v>
      </c>
      <c r="F279" s="761" t="s">
        <v>3579</v>
      </c>
      <c r="G279" s="761" t="s">
        <v>3355</v>
      </c>
    </row>
    <row r="280" spans="1:7" s="585" customFormat="1" ht="45" x14ac:dyDescent="0.25">
      <c r="A280" s="879">
        <v>42</v>
      </c>
      <c r="B280" s="761" t="s">
        <v>3331</v>
      </c>
      <c r="C280" s="770" t="s">
        <v>3580</v>
      </c>
      <c r="D280" s="770" t="s">
        <v>74</v>
      </c>
      <c r="E280" s="401">
        <v>1000</v>
      </c>
      <c r="F280" s="761" t="s">
        <v>3581</v>
      </c>
      <c r="G280" s="761" t="s">
        <v>3355</v>
      </c>
    </row>
    <row r="281" spans="1:7" s="585" customFormat="1" ht="45" x14ac:dyDescent="0.25">
      <c r="A281" s="879">
        <v>43</v>
      </c>
      <c r="B281" s="761" t="s">
        <v>3331</v>
      </c>
      <c r="C281" s="770" t="s">
        <v>3582</v>
      </c>
      <c r="D281" s="770" t="s">
        <v>74</v>
      </c>
      <c r="E281" s="401">
        <v>798</v>
      </c>
      <c r="F281" s="761" t="s">
        <v>3583</v>
      </c>
      <c r="G281" s="761" t="s">
        <v>3355</v>
      </c>
    </row>
    <row r="282" spans="1:7" s="585" customFormat="1" ht="45" x14ac:dyDescent="0.25">
      <c r="A282" s="879">
        <v>44</v>
      </c>
      <c r="B282" s="761" t="s">
        <v>3331</v>
      </c>
      <c r="C282" s="770" t="s">
        <v>3584</v>
      </c>
      <c r="D282" s="770" t="s">
        <v>74</v>
      </c>
      <c r="E282" s="401">
        <v>1082</v>
      </c>
      <c r="F282" s="761" t="s">
        <v>3585</v>
      </c>
      <c r="G282" s="761" t="s">
        <v>3355</v>
      </c>
    </row>
    <row r="283" spans="1:7" s="585" customFormat="1" ht="45" x14ac:dyDescent="0.25">
      <c r="A283" s="879">
        <v>45</v>
      </c>
      <c r="B283" s="761" t="s">
        <v>3331</v>
      </c>
      <c r="C283" s="770" t="s">
        <v>3586</v>
      </c>
      <c r="D283" s="770" t="s">
        <v>74</v>
      </c>
      <c r="E283" s="401">
        <v>6619</v>
      </c>
      <c r="F283" s="761" t="s">
        <v>3087</v>
      </c>
      <c r="G283" s="761" t="s">
        <v>3355</v>
      </c>
    </row>
    <row r="284" spans="1:7" s="585" customFormat="1" ht="45" x14ac:dyDescent="0.25">
      <c r="A284" s="879">
        <v>46</v>
      </c>
      <c r="B284" s="761" t="s">
        <v>3331</v>
      </c>
      <c r="C284" s="770" t="s">
        <v>3587</v>
      </c>
      <c r="D284" s="770" t="s">
        <v>74</v>
      </c>
      <c r="E284" s="401">
        <v>829</v>
      </c>
      <c r="F284" s="761" t="s">
        <v>3588</v>
      </c>
      <c r="G284" s="761" t="s">
        <v>3355</v>
      </c>
    </row>
    <row r="285" spans="1:7" s="585" customFormat="1" ht="45" x14ac:dyDescent="0.25">
      <c r="A285" s="879">
        <v>47</v>
      </c>
      <c r="B285" s="761" t="s">
        <v>3331</v>
      </c>
      <c r="C285" s="770" t="s">
        <v>3589</v>
      </c>
      <c r="D285" s="770" t="s">
        <v>74</v>
      </c>
      <c r="E285" s="401">
        <v>4284</v>
      </c>
      <c r="F285" s="761" t="s">
        <v>3590</v>
      </c>
      <c r="G285" s="761" t="s">
        <v>3355</v>
      </c>
    </row>
    <row r="286" spans="1:7" s="585" customFormat="1" ht="45" x14ac:dyDescent="0.25">
      <c r="A286" s="879">
        <v>48</v>
      </c>
      <c r="B286" s="761" t="s">
        <v>3331</v>
      </c>
      <c r="C286" s="770" t="s">
        <v>3591</v>
      </c>
      <c r="D286" s="770" t="s">
        <v>74</v>
      </c>
      <c r="E286" s="401">
        <v>500</v>
      </c>
      <c r="F286" s="761" t="s">
        <v>3592</v>
      </c>
      <c r="G286" s="761" t="s">
        <v>3355</v>
      </c>
    </row>
    <row r="287" spans="1:7" s="586" customFormat="1" ht="15" customHeight="1" x14ac:dyDescent="0.25">
      <c r="A287" s="761"/>
      <c r="B287" s="763" t="s">
        <v>24</v>
      </c>
      <c r="C287" s="770"/>
      <c r="D287" s="763"/>
      <c r="E287" s="205">
        <f>SUM(E265:E286)</f>
        <v>57027</v>
      </c>
      <c r="F287" s="205"/>
      <c r="G287" s="763"/>
    </row>
    <row r="288" spans="1:7" s="585" customFormat="1" ht="18.75" customHeight="1" x14ac:dyDescent="0.25">
      <c r="A288" s="967" t="s">
        <v>2508</v>
      </c>
      <c r="B288" s="968"/>
      <c r="C288" s="968"/>
      <c r="D288" s="968"/>
      <c r="E288" s="968"/>
      <c r="F288" s="968"/>
      <c r="G288" s="969"/>
    </row>
    <row r="289" spans="1:7" s="585" customFormat="1" ht="30" x14ac:dyDescent="0.25">
      <c r="A289" s="779">
        <v>1</v>
      </c>
      <c r="B289" s="498" t="s">
        <v>2509</v>
      </c>
      <c r="C289" s="498" t="s">
        <v>2899</v>
      </c>
      <c r="D289" s="779" t="s">
        <v>89</v>
      </c>
      <c r="E289" s="779">
        <v>46.5</v>
      </c>
      <c r="F289" s="498" t="s">
        <v>826</v>
      </c>
      <c r="G289" s="761" t="s">
        <v>2071</v>
      </c>
    </row>
    <row r="290" spans="1:7" s="585" customFormat="1" ht="30" x14ac:dyDescent="0.25">
      <c r="A290" s="779">
        <v>2</v>
      </c>
      <c r="B290" s="498" t="s">
        <v>2510</v>
      </c>
      <c r="C290" s="498" t="s">
        <v>2900</v>
      </c>
      <c r="D290" s="779" t="s">
        <v>89</v>
      </c>
      <c r="E290" s="779">
        <v>84.3</v>
      </c>
      <c r="F290" s="498" t="s">
        <v>1033</v>
      </c>
      <c r="G290" s="761" t="s">
        <v>2071</v>
      </c>
    </row>
    <row r="291" spans="1:7" s="586" customFormat="1" ht="14.25" x14ac:dyDescent="0.25">
      <c r="A291" s="767"/>
      <c r="B291" s="767"/>
      <c r="C291" s="764"/>
      <c r="D291" s="767"/>
      <c r="E291" s="767">
        <f>E289+E290</f>
        <v>130.80000000000001</v>
      </c>
      <c r="F291" s="764"/>
      <c r="G291" s="763"/>
    </row>
    <row r="292" spans="1:7" s="585" customFormat="1" ht="30" x14ac:dyDescent="0.25">
      <c r="A292" s="779">
        <v>3</v>
      </c>
      <c r="B292" s="498" t="s">
        <v>3331</v>
      </c>
      <c r="C292" s="498" t="s">
        <v>3593</v>
      </c>
      <c r="D292" s="779" t="s">
        <v>89</v>
      </c>
      <c r="E292" s="779">
        <v>599</v>
      </c>
      <c r="F292" s="498" t="s">
        <v>1414</v>
      </c>
      <c r="G292" s="761" t="s">
        <v>3355</v>
      </c>
    </row>
    <row r="293" spans="1:7" s="586" customFormat="1" ht="14.25" x14ac:dyDescent="0.25">
      <c r="A293" s="767"/>
      <c r="B293" s="767" t="s">
        <v>24</v>
      </c>
      <c r="C293" s="764"/>
      <c r="D293" s="767"/>
      <c r="E293" s="767">
        <f>E292</f>
        <v>599</v>
      </c>
      <c r="F293" s="764"/>
      <c r="G293" s="763"/>
    </row>
    <row r="294" spans="1:7" s="585" customFormat="1" x14ac:dyDescent="0.25">
      <c r="A294" s="966" t="s">
        <v>35</v>
      </c>
      <c r="B294" s="966"/>
      <c r="C294" s="966"/>
      <c r="D294" s="966"/>
      <c r="E294" s="966"/>
      <c r="F294" s="966"/>
      <c r="G294" s="966"/>
    </row>
    <row r="295" spans="1:7" s="585" customFormat="1" ht="51" customHeight="1" x14ac:dyDescent="0.25">
      <c r="A295" s="761">
        <v>1</v>
      </c>
      <c r="B295" s="761" t="s">
        <v>78</v>
      </c>
      <c r="C295" s="761" t="s">
        <v>82</v>
      </c>
      <c r="D295" s="761" t="s">
        <v>74</v>
      </c>
      <c r="E295" s="780">
        <v>20.7</v>
      </c>
      <c r="F295" s="761" t="s">
        <v>1032</v>
      </c>
      <c r="G295" s="761" t="s">
        <v>2071</v>
      </c>
    </row>
    <row r="296" spans="1:7" s="585" customFormat="1" ht="53.25" customHeight="1" x14ac:dyDescent="0.25">
      <c r="A296" s="761">
        <v>2</v>
      </c>
      <c r="B296" s="761" t="s">
        <v>863</v>
      </c>
      <c r="C296" s="761" t="s">
        <v>2901</v>
      </c>
      <c r="D296" s="761" t="s">
        <v>74</v>
      </c>
      <c r="E296" s="780">
        <v>254.1</v>
      </c>
      <c r="F296" s="761" t="s">
        <v>1945</v>
      </c>
      <c r="G296" s="761" t="s">
        <v>2071</v>
      </c>
    </row>
    <row r="297" spans="1:7" ht="16.5" customHeight="1" x14ac:dyDescent="0.25">
      <c r="A297" s="763" t="s">
        <v>26</v>
      </c>
      <c r="B297" s="763" t="s">
        <v>26</v>
      </c>
      <c r="C297" s="763" t="s">
        <v>26</v>
      </c>
      <c r="D297" s="763"/>
      <c r="E297" s="496">
        <f>SUM(E295:E296)</f>
        <v>274.8</v>
      </c>
      <c r="F297" s="763" t="s">
        <v>26</v>
      </c>
      <c r="G297" s="763" t="s">
        <v>26</v>
      </c>
    </row>
    <row r="298" spans="1:7" ht="45" x14ac:dyDescent="0.25">
      <c r="A298" s="761">
        <v>3</v>
      </c>
      <c r="B298" s="761" t="s">
        <v>3594</v>
      </c>
      <c r="C298" s="761" t="s">
        <v>3900</v>
      </c>
      <c r="D298" s="761" t="s">
        <v>74</v>
      </c>
      <c r="E298" s="780">
        <v>550</v>
      </c>
      <c r="F298" s="761" t="s">
        <v>3084</v>
      </c>
      <c r="G298" s="761" t="s">
        <v>3355</v>
      </c>
    </row>
    <row r="299" spans="1:7" s="494" customFormat="1" ht="16.5" customHeight="1" x14ac:dyDescent="0.25">
      <c r="A299" s="763"/>
      <c r="B299" s="763" t="s">
        <v>24</v>
      </c>
      <c r="C299" s="763"/>
      <c r="D299" s="763"/>
      <c r="E299" s="496">
        <f>E298</f>
        <v>550</v>
      </c>
      <c r="F299" s="763"/>
      <c r="G299" s="763"/>
    </row>
    <row r="300" spans="1:7" s="585" customFormat="1" x14ac:dyDescent="0.25">
      <c r="A300" s="956" t="s">
        <v>1953</v>
      </c>
      <c r="B300" s="957"/>
      <c r="C300" s="957"/>
      <c r="D300" s="957"/>
      <c r="E300" s="957"/>
      <c r="F300" s="957"/>
      <c r="G300" s="958"/>
    </row>
    <row r="301" spans="1:7" s="585" customFormat="1" ht="50.25" customHeight="1" x14ac:dyDescent="0.25">
      <c r="A301" s="761">
        <v>1</v>
      </c>
      <c r="B301" s="761" t="s">
        <v>1954</v>
      </c>
      <c r="C301" s="761" t="s">
        <v>1955</v>
      </c>
      <c r="D301" s="761" t="s">
        <v>89</v>
      </c>
      <c r="E301" s="781">
        <v>148.69999999999999</v>
      </c>
      <c r="F301" s="761" t="s">
        <v>1940</v>
      </c>
      <c r="G301" s="761" t="s">
        <v>2071</v>
      </c>
    </row>
    <row r="302" spans="1:7" s="585" customFormat="1" ht="51" customHeight="1" x14ac:dyDescent="0.25">
      <c r="A302" s="761">
        <v>2</v>
      </c>
      <c r="B302" s="761" t="s">
        <v>65</v>
      </c>
      <c r="C302" s="761" t="s">
        <v>166</v>
      </c>
      <c r="D302" s="761" t="s">
        <v>74</v>
      </c>
      <c r="E302" s="780">
        <v>476.3</v>
      </c>
      <c r="F302" s="761" t="s">
        <v>828</v>
      </c>
      <c r="G302" s="761" t="s">
        <v>2071</v>
      </c>
    </row>
    <row r="303" spans="1:7" s="585" customFormat="1" ht="48.75" customHeight="1" x14ac:dyDescent="0.25">
      <c r="A303" s="761">
        <v>3</v>
      </c>
      <c r="B303" s="761" t="s">
        <v>1956</v>
      </c>
      <c r="C303" s="761" t="s">
        <v>1798</v>
      </c>
      <c r="D303" s="761" t="s">
        <v>74</v>
      </c>
      <c r="E303" s="780">
        <v>257.89999999999998</v>
      </c>
      <c r="F303" s="761" t="s">
        <v>571</v>
      </c>
      <c r="G303" s="761" t="s">
        <v>2071</v>
      </c>
    </row>
    <row r="304" spans="1:7" s="585" customFormat="1" ht="75" x14ac:dyDescent="0.25">
      <c r="A304" s="761">
        <v>4</v>
      </c>
      <c r="B304" s="761" t="s">
        <v>1958</v>
      </c>
      <c r="C304" s="761" t="s">
        <v>1959</v>
      </c>
      <c r="D304" s="761" t="s">
        <v>74</v>
      </c>
      <c r="E304" s="780">
        <v>1200</v>
      </c>
      <c r="F304" s="761" t="s">
        <v>1967</v>
      </c>
      <c r="G304" s="761" t="s">
        <v>2071</v>
      </c>
    </row>
    <row r="305" spans="1:7" s="585" customFormat="1" ht="54.75" customHeight="1" x14ac:dyDescent="0.25">
      <c r="A305" s="761">
        <v>5</v>
      </c>
      <c r="B305" s="760" t="s">
        <v>1960</v>
      </c>
      <c r="C305" s="761" t="s">
        <v>1938</v>
      </c>
      <c r="D305" s="761" t="s">
        <v>74</v>
      </c>
      <c r="E305" s="780">
        <v>71.8</v>
      </c>
      <c r="F305" s="761" t="s">
        <v>1939</v>
      </c>
      <c r="G305" s="761" t="s">
        <v>2071</v>
      </c>
    </row>
    <row r="306" spans="1:7" s="585" customFormat="1" ht="45" x14ac:dyDescent="0.25">
      <c r="A306" s="761">
        <v>6</v>
      </c>
      <c r="B306" s="761" t="s">
        <v>1961</v>
      </c>
      <c r="C306" s="761" t="s">
        <v>2259</v>
      </c>
      <c r="D306" s="761" t="s">
        <v>74</v>
      </c>
      <c r="E306" s="780">
        <v>82.1</v>
      </c>
      <c r="F306" s="761" t="s">
        <v>3298</v>
      </c>
      <c r="G306" s="761" t="s">
        <v>2071</v>
      </c>
    </row>
    <row r="307" spans="1:7" s="494" customFormat="1" ht="14.25" x14ac:dyDescent="0.25">
      <c r="A307" s="764"/>
      <c r="B307" s="763" t="s">
        <v>24</v>
      </c>
      <c r="C307" s="763"/>
      <c r="D307" s="763"/>
      <c r="E307" s="204">
        <f>SUM(E301:E306)</f>
        <v>2236.8000000000002</v>
      </c>
      <c r="F307" s="205"/>
      <c r="G307" s="763"/>
    </row>
    <row r="308" spans="1:7" ht="30" x14ac:dyDescent="0.25">
      <c r="A308" s="498">
        <v>7</v>
      </c>
      <c r="B308" s="761" t="s">
        <v>3331</v>
      </c>
      <c r="C308" s="761" t="s">
        <v>3814</v>
      </c>
      <c r="D308" s="761" t="s">
        <v>74</v>
      </c>
      <c r="E308" s="778">
        <v>514</v>
      </c>
      <c r="F308" s="762" t="s">
        <v>3816</v>
      </c>
      <c r="G308" s="761" t="s">
        <v>3355</v>
      </c>
    </row>
    <row r="309" spans="1:7" ht="30" x14ac:dyDescent="0.25">
      <c r="A309" s="498">
        <v>8</v>
      </c>
      <c r="B309" s="761" t="s">
        <v>3331</v>
      </c>
      <c r="C309" s="761" t="s">
        <v>3815</v>
      </c>
      <c r="D309" s="761" t="s">
        <v>74</v>
      </c>
      <c r="E309" s="778">
        <v>193</v>
      </c>
      <c r="F309" s="762" t="s">
        <v>3817</v>
      </c>
      <c r="G309" s="761" t="s">
        <v>3355</v>
      </c>
    </row>
    <row r="310" spans="1:7" ht="30" x14ac:dyDescent="0.25">
      <c r="A310" s="498">
        <v>9</v>
      </c>
      <c r="B310" s="761" t="s">
        <v>3331</v>
      </c>
      <c r="C310" s="761" t="s">
        <v>814</v>
      </c>
      <c r="D310" s="761" t="s">
        <v>74</v>
      </c>
      <c r="E310" s="778">
        <v>22155</v>
      </c>
      <c r="F310" s="762" t="s">
        <v>3818</v>
      </c>
      <c r="G310" s="761" t="s">
        <v>3355</v>
      </c>
    </row>
    <row r="311" spans="1:7" s="494" customFormat="1" x14ac:dyDescent="0.25">
      <c r="A311" s="764"/>
      <c r="B311" s="763"/>
      <c r="C311" s="761"/>
      <c r="D311" s="763"/>
      <c r="E311" s="204">
        <f>SUM(E308:E310)</f>
        <v>22862</v>
      </c>
      <c r="F311" s="205"/>
      <c r="G311" s="763"/>
    </row>
    <row r="312" spans="1:7" s="585" customFormat="1" x14ac:dyDescent="0.25">
      <c r="A312" s="966" t="s">
        <v>899</v>
      </c>
      <c r="B312" s="966"/>
      <c r="C312" s="966"/>
      <c r="D312" s="966"/>
      <c r="E312" s="966"/>
      <c r="F312" s="966"/>
      <c r="G312" s="966"/>
    </row>
    <row r="313" spans="1:7" s="585" customFormat="1" ht="75" x14ac:dyDescent="0.25">
      <c r="A313" s="761">
        <v>1</v>
      </c>
      <c r="B313" s="761" t="s">
        <v>864</v>
      </c>
      <c r="C313" s="761" t="s">
        <v>865</v>
      </c>
      <c r="D313" s="761" t="s">
        <v>74</v>
      </c>
      <c r="E313" s="401">
        <v>2039.6</v>
      </c>
      <c r="F313" s="761" t="s">
        <v>845</v>
      </c>
      <c r="G313" s="761" t="s">
        <v>2071</v>
      </c>
    </row>
    <row r="314" spans="1:7" s="585" customFormat="1" ht="45" x14ac:dyDescent="0.25">
      <c r="A314" s="761">
        <v>2</v>
      </c>
      <c r="B314" s="761" t="s">
        <v>866</v>
      </c>
      <c r="C314" s="761" t="s">
        <v>865</v>
      </c>
      <c r="D314" s="761" t="s">
        <v>74</v>
      </c>
      <c r="E314" s="401">
        <v>1251.7</v>
      </c>
      <c r="F314" s="761" t="s">
        <v>833</v>
      </c>
      <c r="G314" s="761" t="s">
        <v>2071</v>
      </c>
    </row>
    <row r="315" spans="1:7" s="585" customFormat="1" ht="75" x14ac:dyDescent="0.25">
      <c r="A315" s="761">
        <v>3</v>
      </c>
      <c r="B315" s="761" t="s">
        <v>900</v>
      </c>
      <c r="C315" s="761" t="s">
        <v>904</v>
      </c>
      <c r="D315" s="761" t="s">
        <v>89</v>
      </c>
      <c r="E315" s="401">
        <v>459.9</v>
      </c>
      <c r="F315" s="761" t="s">
        <v>834</v>
      </c>
      <c r="G315" s="761" t="s">
        <v>2071</v>
      </c>
    </row>
    <row r="316" spans="1:7" s="586" customFormat="1" ht="14.25" x14ac:dyDescent="0.25">
      <c r="A316" s="763"/>
      <c r="B316" s="763" t="s">
        <v>24</v>
      </c>
      <c r="C316" s="763"/>
      <c r="D316" s="763"/>
      <c r="E316" s="493">
        <f>SUM(E313:E315)</f>
        <v>3751.2000000000003</v>
      </c>
      <c r="F316" s="763"/>
      <c r="G316" s="763"/>
    </row>
    <row r="317" spans="1:7" s="585" customFormat="1" ht="45" x14ac:dyDescent="0.25">
      <c r="A317" s="761">
        <v>4</v>
      </c>
      <c r="B317" s="761" t="s">
        <v>3331</v>
      </c>
      <c r="C317" s="761" t="s">
        <v>3819</v>
      </c>
      <c r="D317" s="761" t="s">
        <v>89</v>
      </c>
      <c r="E317" s="401">
        <v>14723</v>
      </c>
      <c r="F317" s="761" t="s">
        <v>1418</v>
      </c>
      <c r="G317" s="761" t="s">
        <v>3355</v>
      </c>
    </row>
    <row r="318" spans="1:7" s="585" customFormat="1" ht="45" x14ac:dyDescent="0.25">
      <c r="A318" s="761">
        <v>5</v>
      </c>
      <c r="B318" s="761" t="s">
        <v>3331</v>
      </c>
      <c r="C318" s="761" t="s">
        <v>3819</v>
      </c>
      <c r="D318" s="498" t="s">
        <v>89</v>
      </c>
      <c r="E318" s="782">
        <v>4457</v>
      </c>
      <c r="F318" s="782" t="s">
        <v>1419</v>
      </c>
      <c r="G318" s="761" t="s">
        <v>3355</v>
      </c>
    </row>
    <row r="319" spans="1:7" s="586" customFormat="1" ht="14.25" x14ac:dyDescent="0.25">
      <c r="A319" s="763"/>
      <c r="B319" s="763" t="s">
        <v>24</v>
      </c>
      <c r="C319" s="763"/>
      <c r="D319" s="763"/>
      <c r="E319" s="493">
        <f>SUM(E317:E318)</f>
        <v>19180</v>
      </c>
      <c r="F319" s="493">
        <f t="shared" ref="F319" si="1">SUM(F317:F318)</f>
        <v>0</v>
      </c>
      <c r="G319" s="763"/>
    </row>
    <row r="320" spans="1:7" s="208" customFormat="1" ht="23.25" customHeight="1" x14ac:dyDescent="0.25">
      <c r="A320" s="966" t="s">
        <v>1811</v>
      </c>
      <c r="B320" s="966"/>
      <c r="C320" s="966"/>
      <c r="D320" s="966"/>
      <c r="E320" s="966"/>
      <c r="F320" s="966"/>
      <c r="G320" s="966"/>
    </row>
    <row r="321" spans="1:7" ht="35.25" customHeight="1" x14ac:dyDescent="0.25">
      <c r="A321" s="761">
        <v>1</v>
      </c>
      <c r="B321" s="761" t="s">
        <v>117</v>
      </c>
      <c r="C321" s="761" t="s">
        <v>1812</v>
      </c>
      <c r="D321" s="761" t="s">
        <v>89</v>
      </c>
      <c r="E321" s="780">
        <v>77</v>
      </c>
      <c r="F321" s="761" t="s">
        <v>1843</v>
      </c>
      <c r="G321" s="761" t="s">
        <v>2071</v>
      </c>
    </row>
    <row r="322" spans="1:7" s="494" customFormat="1" ht="14.25" x14ac:dyDescent="0.25">
      <c r="A322" s="763"/>
      <c r="B322" s="763" t="s">
        <v>24</v>
      </c>
      <c r="C322" s="763"/>
      <c r="D322" s="763"/>
      <c r="E322" s="496">
        <f>SUM(E320:E321)</f>
        <v>77</v>
      </c>
      <c r="F322" s="763"/>
      <c r="G322" s="763"/>
    </row>
    <row r="323" spans="1:7" x14ac:dyDescent="0.25">
      <c r="A323" s="965" t="s">
        <v>36</v>
      </c>
      <c r="B323" s="965"/>
      <c r="C323" s="965"/>
      <c r="D323" s="965"/>
      <c r="E323" s="965"/>
      <c r="F323" s="965"/>
      <c r="G323" s="965"/>
    </row>
    <row r="324" spans="1:7" s="494" customFormat="1" ht="14.25" x14ac:dyDescent="0.25">
      <c r="A324" s="763"/>
      <c r="B324" s="763"/>
      <c r="C324" s="763"/>
      <c r="D324" s="763" t="s">
        <v>26</v>
      </c>
      <c r="E324" s="496" t="s">
        <v>26</v>
      </c>
      <c r="F324" s="496" t="s">
        <v>26</v>
      </c>
      <c r="G324" s="763"/>
    </row>
    <row r="326" spans="1:7" x14ac:dyDescent="0.25">
      <c r="E326" s="499"/>
      <c r="F326" s="499"/>
    </row>
    <row r="331" spans="1:7" x14ac:dyDescent="0.25">
      <c r="C331" s="760" t="s">
        <v>3881</v>
      </c>
      <c r="E331" s="491">
        <f>E319+E311+E299+E293+E287+E236+E230+E223+E211+E204+E197+E191+E186+E180+E175+E168+E162+E155+E147+E139+E133+E126+E120+E115+E108+E103+E97+E86+E80+E66+E61+E54+E44+E38</f>
        <v>459130</v>
      </c>
      <c r="F331" s="491"/>
    </row>
    <row r="333" spans="1:7" x14ac:dyDescent="0.25">
      <c r="C333" s="760" t="s">
        <v>3882</v>
      </c>
    </row>
    <row r="338" spans="2:3" x14ac:dyDescent="0.25">
      <c r="B338" s="760" t="s">
        <v>3887</v>
      </c>
      <c r="C338" s="760">
        <f>A210+A203+A196+A190+A185+A179+A174+A167+A161+A154+A146+A138+A132+A125+A119+A114+A107+A102+A96+A85+A79+A70+A65+A60+A53</f>
        <v>89</v>
      </c>
    </row>
    <row r="339" spans="2:3" x14ac:dyDescent="0.25">
      <c r="C339" s="760">
        <f>A321+A318+A310+A298+A292+A286+A235+A229+A222+A216+A47+A43+A37+A26+A23</f>
        <v>105</v>
      </c>
    </row>
  </sheetData>
  <mergeCells count="54">
    <mergeCell ref="A1:G1"/>
    <mergeCell ref="A163:G163"/>
    <mergeCell ref="A30:G30"/>
    <mergeCell ref="A104:G104"/>
    <mergeCell ref="A32:G32"/>
    <mergeCell ref="A87:G87"/>
    <mergeCell ref="A98:G98"/>
    <mergeCell ref="A140:G140"/>
    <mergeCell ref="A148:G148"/>
    <mergeCell ref="A156:G156"/>
    <mergeCell ref="A134:G134"/>
    <mergeCell ref="A127:G127"/>
    <mergeCell ref="A109:G109"/>
    <mergeCell ref="A116:G116"/>
    <mergeCell ref="A121:G121"/>
    <mergeCell ref="A39:G39"/>
    <mergeCell ref="A49:G49"/>
    <mergeCell ref="A55:G55"/>
    <mergeCell ref="A62:G62"/>
    <mergeCell ref="A67:G67"/>
    <mergeCell ref="A72:G72"/>
    <mergeCell ref="A81:G81"/>
    <mergeCell ref="A176:G176"/>
    <mergeCell ref="A300:G300"/>
    <mergeCell ref="A237:G237"/>
    <mergeCell ref="A288:G288"/>
    <mergeCell ref="A218:G218"/>
    <mergeCell ref="A212:G212"/>
    <mergeCell ref="A213:G213"/>
    <mergeCell ref="A215:G215"/>
    <mergeCell ref="A181:G181"/>
    <mergeCell ref="A187:G187"/>
    <mergeCell ref="A192:G192"/>
    <mergeCell ref="A198:G198"/>
    <mergeCell ref="A7:G7"/>
    <mergeCell ref="A8:G8"/>
    <mergeCell ref="A323:G323"/>
    <mergeCell ref="A224:G224"/>
    <mergeCell ref="A231:G231"/>
    <mergeCell ref="A25:G25"/>
    <mergeCell ref="A28:G28"/>
    <mergeCell ref="A320:G320"/>
    <mergeCell ref="A294:G294"/>
    <mergeCell ref="A312:G312"/>
    <mergeCell ref="A205:G205"/>
    <mergeCell ref="A169:G169"/>
    <mergeCell ref="A2:G2"/>
    <mergeCell ref="A3:G3"/>
    <mergeCell ref="D4:E4"/>
    <mergeCell ref="A4:A5"/>
    <mergeCell ref="B4:B5"/>
    <mergeCell ref="C4:C5"/>
    <mergeCell ref="G4:G5"/>
    <mergeCell ref="F4:F5"/>
  </mergeCells>
  <pageMargins left="0.19685039370078741" right="0.19685039370078741" top="0.39370078740157483" bottom="0.39370078740157483" header="0.31496062992125984" footer="0.31496062992125984"/>
  <pageSetup paperSize="9" fitToHeight="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5"/>
  <sheetViews>
    <sheetView view="pageBreakPreview" zoomScale="70" zoomScaleNormal="60" zoomScaleSheetLayoutView="70" workbookViewId="0">
      <selection activeCell="A5" sqref="A5:G59"/>
    </sheetView>
  </sheetViews>
  <sheetFormatPr defaultColWidth="9.140625" defaultRowHeight="15.75" x14ac:dyDescent="0.25"/>
  <cols>
    <col min="1" max="1" width="4.42578125" style="547" customWidth="1"/>
    <col min="2" max="2" width="14" style="613" customWidth="1"/>
    <col min="3" max="3" width="31.5703125" style="547" customWidth="1"/>
    <col min="4" max="4" width="10.28515625" style="547" customWidth="1"/>
    <col min="5" max="5" width="12.28515625" style="568" customWidth="1"/>
    <col min="6" max="6" width="23.42578125" style="547" customWidth="1"/>
    <col min="7" max="7" width="28.28515625" style="547" customWidth="1"/>
    <col min="8" max="8" width="16.28515625" style="547" customWidth="1"/>
    <col min="9" max="9" width="10.85546875" style="547" bestFit="1" customWidth="1"/>
    <col min="10" max="16384" width="9.140625" style="547"/>
  </cols>
  <sheetData>
    <row r="1" spans="1:7" ht="39" customHeight="1" x14ac:dyDescent="0.25">
      <c r="A1" s="973" t="s">
        <v>1038</v>
      </c>
      <c r="B1" s="973"/>
      <c r="C1" s="973"/>
      <c r="D1" s="973"/>
      <c r="E1" s="973"/>
      <c r="F1" s="973"/>
      <c r="G1" s="973"/>
    </row>
    <row r="2" spans="1:7" s="566" customFormat="1" ht="57.75" customHeight="1" x14ac:dyDescent="0.2">
      <c r="A2" s="974" t="s">
        <v>12</v>
      </c>
      <c r="B2" s="976" t="s">
        <v>1547</v>
      </c>
      <c r="C2" s="974" t="s">
        <v>11</v>
      </c>
      <c r="D2" s="956" t="s">
        <v>13</v>
      </c>
      <c r="E2" s="958"/>
      <c r="F2" s="974" t="s">
        <v>21</v>
      </c>
      <c r="G2" s="974" t="s">
        <v>40</v>
      </c>
    </row>
    <row r="3" spans="1:7" s="566" customFormat="1" ht="138" customHeight="1" x14ac:dyDescent="0.2">
      <c r="A3" s="975"/>
      <c r="B3" s="977"/>
      <c r="C3" s="975"/>
      <c r="D3" s="783" t="s">
        <v>14</v>
      </c>
      <c r="E3" s="205" t="s">
        <v>15</v>
      </c>
      <c r="F3" s="975"/>
      <c r="G3" s="975"/>
    </row>
    <row r="4" spans="1:7" x14ac:dyDescent="0.25">
      <c r="A4" s="785">
        <v>1</v>
      </c>
      <c r="B4" s="668">
        <v>2</v>
      </c>
      <c r="C4" s="785">
        <v>3</v>
      </c>
      <c r="D4" s="785">
        <v>4</v>
      </c>
      <c r="E4" s="403">
        <v>5</v>
      </c>
      <c r="F4" s="785">
        <v>6</v>
      </c>
      <c r="G4" s="785">
        <v>13</v>
      </c>
    </row>
    <row r="5" spans="1:7" ht="31.5" x14ac:dyDescent="0.25">
      <c r="A5" s="785">
        <v>1</v>
      </c>
      <c r="B5" s="668" t="s">
        <v>264</v>
      </c>
      <c r="C5" s="785" t="s">
        <v>282</v>
      </c>
      <c r="D5" s="785" t="s">
        <v>89</v>
      </c>
      <c r="E5" s="784">
        <v>41.12</v>
      </c>
      <c r="F5" s="785" t="s">
        <v>2251</v>
      </c>
      <c r="G5" s="785" t="s">
        <v>2078</v>
      </c>
    </row>
    <row r="6" spans="1:7" ht="31.5" x14ac:dyDescent="0.25">
      <c r="A6" s="785">
        <v>2</v>
      </c>
      <c r="B6" s="668" t="s">
        <v>266</v>
      </c>
      <c r="C6" s="785" t="s">
        <v>283</v>
      </c>
      <c r="D6" s="785" t="s">
        <v>74</v>
      </c>
      <c r="E6" s="784">
        <v>31.2</v>
      </c>
      <c r="F6" s="785" t="s">
        <v>2252</v>
      </c>
      <c r="G6" s="785" t="s">
        <v>2078</v>
      </c>
    </row>
    <row r="7" spans="1:7" ht="31.5" x14ac:dyDescent="0.25">
      <c r="A7" s="785">
        <v>3</v>
      </c>
      <c r="B7" s="668" t="s">
        <v>265</v>
      </c>
      <c r="C7" s="785" t="s">
        <v>284</v>
      </c>
      <c r="D7" s="785" t="s">
        <v>74</v>
      </c>
      <c r="E7" s="784">
        <v>31.2</v>
      </c>
      <c r="F7" s="785" t="s">
        <v>2253</v>
      </c>
      <c r="G7" s="785" t="s">
        <v>2078</v>
      </c>
    </row>
    <row r="8" spans="1:7" ht="31.5" x14ac:dyDescent="0.25">
      <c r="A8" s="785">
        <v>4</v>
      </c>
      <c r="B8" s="668" t="s">
        <v>267</v>
      </c>
      <c r="C8" s="785" t="s">
        <v>285</v>
      </c>
      <c r="D8" s="785" t="s">
        <v>74</v>
      </c>
      <c r="E8" s="784">
        <v>58.5</v>
      </c>
      <c r="F8" s="785" t="s">
        <v>1949</v>
      </c>
      <c r="G8" s="785" t="s">
        <v>2078</v>
      </c>
    </row>
    <row r="9" spans="1:7" ht="31.5" x14ac:dyDescent="0.25">
      <c r="A9" s="785">
        <v>5</v>
      </c>
      <c r="B9" s="668" t="s">
        <v>1095</v>
      </c>
      <c r="C9" s="785" t="s">
        <v>290</v>
      </c>
      <c r="D9" s="785" t="s">
        <v>74</v>
      </c>
      <c r="E9" s="784">
        <v>17.100000000000001</v>
      </c>
      <c r="F9" s="785" t="s">
        <v>3047</v>
      </c>
      <c r="G9" s="785" t="s">
        <v>2078</v>
      </c>
    </row>
    <row r="10" spans="1:7" ht="31.5" x14ac:dyDescent="0.25">
      <c r="A10" s="785">
        <v>6</v>
      </c>
      <c r="B10" s="668" t="s">
        <v>1096</v>
      </c>
      <c r="C10" s="785" t="s">
        <v>1018</v>
      </c>
      <c r="D10" s="785" t="s">
        <v>74</v>
      </c>
      <c r="E10" s="784">
        <v>18.7</v>
      </c>
      <c r="F10" s="785" t="s">
        <v>3045</v>
      </c>
      <c r="G10" s="785" t="s">
        <v>2078</v>
      </c>
    </row>
    <row r="11" spans="1:7" ht="31.5" x14ac:dyDescent="0.25">
      <c r="A11" s="785">
        <v>7</v>
      </c>
      <c r="B11" s="668" t="s">
        <v>281</v>
      </c>
      <c r="C11" s="785" t="s">
        <v>292</v>
      </c>
      <c r="D11" s="785" t="s">
        <v>74</v>
      </c>
      <c r="E11" s="784">
        <v>17.100000000000001</v>
      </c>
      <c r="F11" s="785" t="s">
        <v>3051</v>
      </c>
      <c r="G11" s="785" t="s">
        <v>2078</v>
      </c>
    </row>
    <row r="12" spans="1:7" ht="31.5" x14ac:dyDescent="0.25">
      <c r="A12" s="785">
        <v>8</v>
      </c>
      <c r="B12" s="668" t="s">
        <v>2407</v>
      </c>
      <c r="C12" s="785" t="s">
        <v>2408</v>
      </c>
      <c r="D12" s="785" t="s">
        <v>74</v>
      </c>
      <c r="E12" s="784">
        <v>9.1999999999999993</v>
      </c>
      <c r="F12" s="785" t="s">
        <v>3049</v>
      </c>
      <c r="G12" s="785" t="s">
        <v>2699</v>
      </c>
    </row>
    <row r="13" spans="1:7" ht="31.5" x14ac:dyDescent="0.25">
      <c r="A13" s="785">
        <v>9</v>
      </c>
      <c r="B13" s="668" t="s">
        <v>1092</v>
      </c>
      <c r="C13" s="785" t="s">
        <v>293</v>
      </c>
      <c r="D13" s="785" t="s">
        <v>74</v>
      </c>
      <c r="E13" s="784">
        <v>16</v>
      </c>
      <c r="F13" s="785" t="s">
        <v>3048</v>
      </c>
      <c r="G13" s="785" t="s">
        <v>2078</v>
      </c>
    </row>
    <row r="14" spans="1:7" ht="31.5" x14ac:dyDescent="0.25">
      <c r="A14" s="785">
        <v>10</v>
      </c>
      <c r="B14" s="668" t="s">
        <v>1093</v>
      </c>
      <c r="C14" s="785" t="s">
        <v>288</v>
      </c>
      <c r="D14" s="785" t="s">
        <v>74</v>
      </c>
      <c r="E14" s="784">
        <v>17.100000000000001</v>
      </c>
      <c r="F14" s="785" t="s">
        <v>3050</v>
      </c>
      <c r="G14" s="785" t="s">
        <v>2078</v>
      </c>
    </row>
    <row r="15" spans="1:7" ht="31.5" x14ac:dyDescent="0.25">
      <c r="A15" s="785">
        <v>11</v>
      </c>
      <c r="B15" s="668" t="s">
        <v>1097</v>
      </c>
      <c r="C15" s="785" t="s">
        <v>291</v>
      </c>
      <c r="D15" s="785" t="s">
        <v>74</v>
      </c>
      <c r="E15" s="784">
        <v>47.2</v>
      </c>
      <c r="F15" s="785" t="s">
        <v>2409</v>
      </c>
      <c r="G15" s="785" t="s">
        <v>2078</v>
      </c>
    </row>
    <row r="16" spans="1:7" ht="31.5" x14ac:dyDescent="0.25">
      <c r="A16" s="785">
        <v>12</v>
      </c>
      <c r="B16" s="668" t="s">
        <v>1094</v>
      </c>
      <c r="C16" s="785" t="s">
        <v>289</v>
      </c>
      <c r="D16" s="785" t="s">
        <v>74</v>
      </c>
      <c r="E16" s="784">
        <v>9.4</v>
      </c>
      <c r="F16" s="785" t="s">
        <v>3046</v>
      </c>
      <c r="G16" s="785" t="s">
        <v>2078</v>
      </c>
    </row>
    <row r="17" spans="1:10" x14ac:dyDescent="0.25">
      <c r="A17" s="785">
        <v>13</v>
      </c>
      <c r="B17" s="668" t="s">
        <v>265</v>
      </c>
      <c r="C17" s="785" t="s">
        <v>1098</v>
      </c>
      <c r="D17" s="785" t="s">
        <v>74</v>
      </c>
      <c r="E17" s="784">
        <v>39.93</v>
      </c>
      <c r="F17" s="785" t="s">
        <v>1931</v>
      </c>
      <c r="G17" s="785" t="s">
        <v>2078</v>
      </c>
      <c r="H17" s="675"/>
    </row>
    <row r="18" spans="1:10" ht="31.5" x14ac:dyDescent="0.25">
      <c r="A18" s="785">
        <v>14</v>
      </c>
      <c r="B18" s="668" t="s">
        <v>267</v>
      </c>
      <c r="C18" s="785" t="s">
        <v>294</v>
      </c>
      <c r="D18" s="785" t="s">
        <v>74</v>
      </c>
      <c r="E18" s="784">
        <v>34.799999999999997</v>
      </c>
      <c r="F18" s="785" t="s">
        <v>1932</v>
      </c>
      <c r="G18" s="785" t="s">
        <v>2078</v>
      </c>
    </row>
    <row r="19" spans="1:10" ht="31.5" x14ac:dyDescent="0.25">
      <c r="A19" s="785">
        <v>15</v>
      </c>
      <c r="B19" s="668" t="s">
        <v>173</v>
      </c>
      <c r="C19" s="785" t="s">
        <v>412</v>
      </c>
      <c r="D19" s="785" t="s">
        <v>89</v>
      </c>
      <c r="E19" s="804">
        <v>34.700000000000003</v>
      </c>
      <c r="F19" s="785" t="s">
        <v>1037</v>
      </c>
      <c r="G19" s="785" t="s">
        <v>2078</v>
      </c>
    </row>
    <row r="20" spans="1:10" ht="31.5" x14ac:dyDescent="0.25">
      <c r="A20" s="785">
        <v>16</v>
      </c>
      <c r="B20" s="668" t="s">
        <v>272</v>
      </c>
      <c r="C20" s="785" t="s">
        <v>295</v>
      </c>
      <c r="D20" s="785" t="s">
        <v>74</v>
      </c>
      <c r="E20" s="784">
        <v>34.6</v>
      </c>
      <c r="F20" s="785" t="s">
        <v>1933</v>
      </c>
      <c r="G20" s="785" t="s">
        <v>2078</v>
      </c>
    </row>
    <row r="21" spans="1:10" ht="31.5" x14ac:dyDescent="0.25">
      <c r="A21" s="785">
        <v>17</v>
      </c>
      <c r="B21" s="668" t="s">
        <v>300</v>
      </c>
      <c r="C21" s="785" t="s">
        <v>301</v>
      </c>
      <c r="D21" s="785" t="s">
        <v>74</v>
      </c>
      <c r="E21" s="784">
        <v>57.2</v>
      </c>
      <c r="F21" s="785" t="s">
        <v>1966</v>
      </c>
      <c r="G21" s="785" t="s">
        <v>2078</v>
      </c>
      <c r="H21" s="474"/>
    </row>
    <row r="22" spans="1:10" ht="31.5" x14ac:dyDescent="0.25">
      <c r="A22" s="785">
        <v>18</v>
      </c>
      <c r="B22" s="668" t="s">
        <v>274</v>
      </c>
      <c r="C22" s="785" t="s">
        <v>303</v>
      </c>
      <c r="D22" s="785" t="s">
        <v>74</v>
      </c>
      <c r="E22" s="784">
        <v>50.67</v>
      </c>
      <c r="F22" s="785" t="s">
        <v>622</v>
      </c>
      <c r="G22" s="785" t="s">
        <v>2078</v>
      </c>
    </row>
    <row r="23" spans="1:10" ht="47.25" x14ac:dyDescent="0.25">
      <c r="A23" s="785">
        <v>19</v>
      </c>
      <c r="B23" s="668" t="s">
        <v>266</v>
      </c>
      <c r="C23" s="785" t="s">
        <v>304</v>
      </c>
      <c r="D23" s="785" t="s">
        <v>74</v>
      </c>
      <c r="E23" s="784">
        <v>57.1</v>
      </c>
      <c r="F23" s="785" t="s">
        <v>815</v>
      </c>
      <c r="G23" s="785" t="s">
        <v>2077</v>
      </c>
      <c r="H23" s="972"/>
      <c r="I23" s="971"/>
    </row>
    <row r="24" spans="1:10" ht="47.25" x14ac:dyDescent="0.25">
      <c r="A24" s="785">
        <v>20</v>
      </c>
      <c r="B24" s="668" t="s">
        <v>278</v>
      </c>
      <c r="C24" s="785" t="s">
        <v>305</v>
      </c>
      <c r="D24" s="785" t="s">
        <v>2105</v>
      </c>
      <c r="E24" s="784">
        <v>47.9</v>
      </c>
      <c r="F24" s="474" t="s">
        <v>1019</v>
      </c>
      <c r="G24" s="785" t="s">
        <v>2078</v>
      </c>
      <c r="H24" s="411"/>
      <c r="I24" s="474"/>
    </row>
    <row r="25" spans="1:10" ht="31.5" x14ac:dyDescent="0.25">
      <c r="A25" s="785">
        <v>21</v>
      </c>
      <c r="B25" s="668" t="s">
        <v>279</v>
      </c>
      <c r="C25" s="785" t="s">
        <v>306</v>
      </c>
      <c r="D25" s="785" t="s">
        <v>74</v>
      </c>
      <c r="E25" s="784">
        <v>24.67</v>
      </c>
      <c r="F25" s="785" t="s">
        <v>26</v>
      </c>
      <c r="G25" s="785" t="s">
        <v>2078</v>
      </c>
      <c r="H25" s="675"/>
    </row>
    <row r="26" spans="1:10" ht="31.5" x14ac:dyDescent="0.25">
      <c r="A26" s="785">
        <v>22</v>
      </c>
      <c r="B26" s="668" t="s">
        <v>263</v>
      </c>
      <c r="C26" s="785" t="s">
        <v>307</v>
      </c>
      <c r="D26" s="785" t="s">
        <v>74</v>
      </c>
      <c r="E26" s="784">
        <v>59.4</v>
      </c>
      <c r="F26" s="785" t="s">
        <v>1934</v>
      </c>
      <c r="G26" s="785" t="s">
        <v>2078</v>
      </c>
      <c r="H26" s="970"/>
      <c r="I26" s="971"/>
      <c r="J26" s="971"/>
    </row>
    <row r="27" spans="1:10" ht="31.5" x14ac:dyDescent="0.25">
      <c r="A27" s="785">
        <v>23</v>
      </c>
      <c r="B27" s="668" t="s">
        <v>1908</v>
      </c>
      <c r="C27" s="785" t="s">
        <v>2249</v>
      </c>
      <c r="D27" s="785" t="s">
        <v>74</v>
      </c>
      <c r="E27" s="784">
        <v>19.600000000000001</v>
      </c>
      <c r="F27" s="785" t="s">
        <v>3898</v>
      </c>
      <c r="G27" s="785" t="s">
        <v>2078</v>
      </c>
      <c r="H27" s="787"/>
    </row>
    <row r="28" spans="1:10" ht="31.5" x14ac:dyDescent="0.25">
      <c r="A28" s="785">
        <v>24</v>
      </c>
      <c r="B28" s="668" t="s">
        <v>277</v>
      </c>
      <c r="C28" s="785" t="s">
        <v>308</v>
      </c>
      <c r="D28" s="785" t="s">
        <v>74</v>
      </c>
      <c r="E28" s="784">
        <v>77.64</v>
      </c>
      <c r="F28" s="785" t="s">
        <v>26</v>
      </c>
      <c r="G28" s="785" t="s">
        <v>2078</v>
      </c>
    </row>
    <row r="29" spans="1:10" ht="31.5" x14ac:dyDescent="0.25">
      <c r="A29" s="785">
        <v>25</v>
      </c>
      <c r="B29" s="668" t="s">
        <v>280</v>
      </c>
      <c r="C29" s="785" t="s">
        <v>309</v>
      </c>
      <c r="D29" s="785" t="s">
        <v>74</v>
      </c>
      <c r="E29" s="784">
        <v>40.700000000000003</v>
      </c>
      <c r="F29" s="785" t="s">
        <v>2773</v>
      </c>
      <c r="G29" s="785" t="s">
        <v>2078</v>
      </c>
    </row>
    <row r="30" spans="1:10" ht="31.5" x14ac:dyDescent="0.25">
      <c r="A30" s="785">
        <v>26</v>
      </c>
      <c r="B30" s="668" t="s">
        <v>269</v>
      </c>
      <c r="C30" s="785" t="s">
        <v>310</v>
      </c>
      <c r="D30" s="785" t="s">
        <v>74</v>
      </c>
      <c r="E30" s="784">
        <v>21.9</v>
      </c>
      <c r="F30" s="785" t="s">
        <v>2774</v>
      </c>
      <c r="G30" s="785" t="s">
        <v>2078</v>
      </c>
    </row>
    <row r="31" spans="1:10" ht="31.5" x14ac:dyDescent="0.25">
      <c r="A31" s="785">
        <v>27</v>
      </c>
      <c r="B31" s="668" t="s">
        <v>270</v>
      </c>
      <c r="C31" s="785" t="s">
        <v>311</v>
      </c>
      <c r="D31" s="785" t="s">
        <v>74</v>
      </c>
      <c r="E31" s="784">
        <v>21.9</v>
      </c>
      <c r="F31" s="785" t="s">
        <v>3859</v>
      </c>
      <c r="G31" s="785" t="s">
        <v>2078</v>
      </c>
    </row>
    <row r="32" spans="1:10" ht="31.5" x14ac:dyDescent="0.25">
      <c r="A32" s="785">
        <v>28</v>
      </c>
      <c r="B32" s="668" t="s">
        <v>273</v>
      </c>
      <c r="C32" s="785" t="s">
        <v>312</v>
      </c>
      <c r="D32" s="785" t="s">
        <v>74</v>
      </c>
      <c r="E32" s="784">
        <v>26.4</v>
      </c>
      <c r="F32" s="785" t="s">
        <v>3858</v>
      </c>
      <c r="G32" s="785" t="s">
        <v>2078</v>
      </c>
    </row>
    <row r="33" spans="1:11" ht="31.5" x14ac:dyDescent="0.25">
      <c r="A33" s="785">
        <v>29</v>
      </c>
      <c r="B33" s="668" t="s">
        <v>279</v>
      </c>
      <c r="C33" s="785" t="s">
        <v>313</v>
      </c>
      <c r="D33" s="785" t="s">
        <v>74</v>
      </c>
      <c r="E33" s="784">
        <v>21.9</v>
      </c>
      <c r="F33" s="785" t="s">
        <v>3857</v>
      </c>
      <c r="G33" s="785" t="s">
        <v>2078</v>
      </c>
      <c r="H33" s="787"/>
    </row>
    <row r="34" spans="1:11" ht="31.5" x14ac:dyDescent="0.25">
      <c r="A34" s="785">
        <v>30</v>
      </c>
      <c r="B34" s="668" t="s">
        <v>281</v>
      </c>
      <c r="C34" s="785" t="s">
        <v>314</v>
      </c>
      <c r="D34" s="785" t="s">
        <v>74</v>
      </c>
      <c r="E34" s="784">
        <v>21.9</v>
      </c>
      <c r="F34" s="785" t="s">
        <v>3856</v>
      </c>
      <c r="G34" s="785" t="s">
        <v>2078</v>
      </c>
      <c r="H34" s="787"/>
    </row>
    <row r="35" spans="1:11" ht="31.5" x14ac:dyDescent="0.25">
      <c r="A35" s="785">
        <v>31</v>
      </c>
      <c r="B35" s="668" t="s">
        <v>275</v>
      </c>
      <c r="C35" s="785" t="s">
        <v>315</v>
      </c>
      <c r="D35" s="785" t="s">
        <v>74</v>
      </c>
      <c r="E35" s="784">
        <v>21.9</v>
      </c>
      <c r="F35" s="785" t="s">
        <v>2775</v>
      </c>
      <c r="G35" s="785" t="s">
        <v>2078</v>
      </c>
    </row>
    <row r="36" spans="1:11" ht="31.5" x14ac:dyDescent="0.25">
      <c r="A36" s="785">
        <v>32</v>
      </c>
      <c r="B36" s="668" t="s">
        <v>300</v>
      </c>
      <c r="C36" s="785" t="s">
        <v>318</v>
      </c>
      <c r="D36" s="785" t="s">
        <v>74</v>
      </c>
      <c r="E36" s="784">
        <v>23.3</v>
      </c>
      <c r="F36" s="785" t="s">
        <v>2776</v>
      </c>
      <c r="G36" s="785" t="s">
        <v>2078</v>
      </c>
    </row>
    <row r="37" spans="1:11" ht="33.75" customHeight="1" x14ac:dyDescent="0.25">
      <c r="A37" s="785">
        <v>33</v>
      </c>
      <c r="B37" s="668" t="s">
        <v>300</v>
      </c>
      <c r="C37" s="785" t="s">
        <v>319</v>
      </c>
      <c r="D37" s="785" t="s">
        <v>74</v>
      </c>
      <c r="E37" s="784">
        <v>35.9</v>
      </c>
      <c r="F37" s="785" t="s">
        <v>3855</v>
      </c>
      <c r="G37" s="785" t="s">
        <v>2078</v>
      </c>
      <c r="H37" s="786"/>
      <c r="I37" s="805"/>
      <c r="J37" s="805"/>
      <c r="K37" s="805"/>
    </row>
    <row r="38" spans="1:11" ht="33.75" customHeight="1" x14ac:dyDescent="0.25">
      <c r="A38" s="785">
        <v>34</v>
      </c>
      <c r="B38" s="668" t="s">
        <v>300</v>
      </c>
      <c r="C38" s="785" t="s">
        <v>316</v>
      </c>
      <c r="D38" s="785" t="s">
        <v>74</v>
      </c>
      <c r="E38" s="784">
        <v>57.4</v>
      </c>
      <c r="F38" s="785" t="s">
        <v>1935</v>
      </c>
      <c r="G38" s="785" t="s">
        <v>2078</v>
      </c>
      <c r="H38" s="786"/>
      <c r="I38" s="805"/>
      <c r="J38" s="805"/>
      <c r="K38" s="805"/>
    </row>
    <row r="39" spans="1:11" ht="31.5" x14ac:dyDescent="0.25">
      <c r="A39" s="785">
        <v>35</v>
      </c>
      <c r="B39" s="668" t="s">
        <v>265</v>
      </c>
      <c r="C39" s="785" t="s">
        <v>317</v>
      </c>
      <c r="D39" s="785" t="s">
        <v>74</v>
      </c>
      <c r="E39" s="784">
        <v>33.200000000000003</v>
      </c>
      <c r="F39" s="785" t="s">
        <v>2239</v>
      </c>
      <c r="G39" s="785" t="s">
        <v>2078</v>
      </c>
      <c r="H39" s="786"/>
      <c r="I39" s="805"/>
      <c r="J39" s="805"/>
      <c r="K39" s="805"/>
    </row>
    <row r="40" spans="1:11" ht="31.5" x14ac:dyDescent="0.25">
      <c r="A40" s="785">
        <v>36</v>
      </c>
      <c r="B40" s="668" t="s">
        <v>1100</v>
      </c>
      <c r="C40" s="785" t="s">
        <v>1101</v>
      </c>
      <c r="D40" s="785" t="s">
        <v>74</v>
      </c>
      <c r="E40" s="784">
        <v>26.6</v>
      </c>
      <c r="F40" s="785" t="s">
        <v>2238</v>
      </c>
      <c r="G40" s="785" t="s">
        <v>2078</v>
      </c>
      <c r="H40" s="786"/>
      <c r="I40" s="805"/>
      <c r="J40" s="805"/>
      <c r="K40" s="805"/>
    </row>
    <row r="41" spans="1:11" ht="33.75" customHeight="1" x14ac:dyDescent="0.25">
      <c r="A41" s="785">
        <v>37</v>
      </c>
      <c r="B41" s="668" t="s">
        <v>187</v>
      </c>
      <c r="C41" s="785" t="s">
        <v>1102</v>
      </c>
      <c r="D41" s="785" t="s">
        <v>74</v>
      </c>
      <c r="E41" s="784">
        <v>46.3</v>
      </c>
      <c r="F41" s="785" t="s">
        <v>2119</v>
      </c>
      <c r="G41" s="785" t="s">
        <v>2078</v>
      </c>
      <c r="H41" s="786" t="s">
        <v>3904</v>
      </c>
      <c r="I41" s="805"/>
      <c r="J41" s="805"/>
      <c r="K41" s="805"/>
    </row>
    <row r="42" spans="1:11" ht="31.5" x14ac:dyDescent="0.25">
      <c r="A42" s="785">
        <v>38</v>
      </c>
      <c r="B42" s="668" t="s">
        <v>1103</v>
      </c>
      <c r="C42" s="785" t="s">
        <v>1104</v>
      </c>
      <c r="D42" s="785" t="s">
        <v>74</v>
      </c>
      <c r="E42" s="784">
        <v>31.3</v>
      </c>
      <c r="F42" s="785" t="s">
        <v>1892</v>
      </c>
      <c r="G42" s="785" t="s">
        <v>2078</v>
      </c>
      <c r="H42" s="547" t="s">
        <v>3850</v>
      </c>
    </row>
    <row r="43" spans="1:11" ht="44.25" customHeight="1" x14ac:dyDescent="0.25">
      <c r="A43" s="785">
        <v>39</v>
      </c>
      <c r="B43" s="668" t="s">
        <v>2697</v>
      </c>
      <c r="C43" s="785" t="s">
        <v>3343</v>
      </c>
      <c r="D43" s="785" t="s">
        <v>89</v>
      </c>
      <c r="E43" s="784">
        <v>48.9</v>
      </c>
      <c r="F43" s="785" t="s">
        <v>2698</v>
      </c>
      <c r="G43" s="785" t="s">
        <v>2078</v>
      </c>
    </row>
    <row r="44" spans="1:11" ht="66" customHeight="1" x14ac:dyDescent="0.25">
      <c r="A44" s="785">
        <v>40</v>
      </c>
      <c r="B44" s="668" t="s">
        <v>168</v>
      </c>
      <c r="C44" s="785" t="s">
        <v>3288</v>
      </c>
      <c r="D44" s="785" t="s">
        <v>89</v>
      </c>
      <c r="E44" s="679">
        <v>34.6</v>
      </c>
      <c r="F44" s="785" t="s">
        <v>1035</v>
      </c>
      <c r="G44" s="785" t="s">
        <v>2538</v>
      </c>
    </row>
    <row r="45" spans="1:11" ht="51.6" customHeight="1" x14ac:dyDescent="0.25">
      <c r="A45" s="785">
        <v>41</v>
      </c>
      <c r="B45" s="788" t="s">
        <v>1964</v>
      </c>
      <c r="C45" s="785" t="s">
        <v>2426</v>
      </c>
      <c r="D45" s="785" t="s">
        <v>74</v>
      </c>
      <c r="E45" s="784">
        <v>33.6</v>
      </c>
      <c r="F45" s="785" t="s">
        <v>1965</v>
      </c>
      <c r="G45" s="785" t="s">
        <v>2815</v>
      </c>
    </row>
    <row r="46" spans="1:11" ht="47.25" x14ac:dyDescent="0.25">
      <c r="A46" s="785">
        <v>42</v>
      </c>
      <c r="B46" s="806" t="s">
        <v>2254</v>
      </c>
      <c r="C46" s="785" t="s">
        <v>200</v>
      </c>
      <c r="D46" s="785" t="s">
        <v>74</v>
      </c>
      <c r="E46" s="784">
        <v>33.6</v>
      </c>
      <c r="F46" s="785" t="s">
        <v>197</v>
      </c>
      <c r="G46" s="785" t="s">
        <v>2817</v>
      </c>
    </row>
    <row r="47" spans="1:11" ht="60.6" customHeight="1" x14ac:dyDescent="0.25">
      <c r="A47" s="785">
        <v>43</v>
      </c>
      <c r="B47" s="806" t="s">
        <v>2254</v>
      </c>
      <c r="C47" s="785" t="s">
        <v>201</v>
      </c>
      <c r="D47" s="785" t="s">
        <v>74</v>
      </c>
      <c r="E47" s="679">
        <v>33.6</v>
      </c>
      <c r="F47" s="785" t="s">
        <v>202</v>
      </c>
      <c r="G47" s="785" t="s">
        <v>3052</v>
      </c>
    </row>
    <row r="48" spans="1:11" ht="57.6" customHeight="1" x14ac:dyDescent="0.25">
      <c r="A48" s="785">
        <v>44</v>
      </c>
      <c r="B48" s="806" t="s">
        <v>2254</v>
      </c>
      <c r="C48" s="785" t="s">
        <v>1024</v>
      </c>
      <c r="D48" s="785" t="s">
        <v>74</v>
      </c>
      <c r="E48" s="785">
        <v>36.1</v>
      </c>
      <c r="F48" s="785" t="s">
        <v>1028</v>
      </c>
      <c r="G48" s="785" t="s">
        <v>3063</v>
      </c>
      <c r="H48" s="675" t="s">
        <v>3287</v>
      </c>
    </row>
    <row r="49" spans="1:10" ht="31.5" x14ac:dyDescent="0.25">
      <c r="A49" s="785">
        <v>45</v>
      </c>
      <c r="B49" s="806" t="s">
        <v>2254</v>
      </c>
      <c r="C49" s="785" t="s">
        <v>3281</v>
      </c>
      <c r="D49" s="785" t="s">
        <v>74</v>
      </c>
      <c r="E49" s="785">
        <v>29.3</v>
      </c>
      <c r="F49" s="785" t="s">
        <v>3286</v>
      </c>
      <c r="G49" s="785" t="s">
        <v>3149</v>
      </c>
      <c r="H49" s="547" t="s">
        <v>3888</v>
      </c>
      <c r="I49" s="547" t="s">
        <v>3903</v>
      </c>
    </row>
    <row r="50" spans="1:10" ht="31.5" x14ac:dyDescent="0.25">
      <c r="A50" s="785">
        <v>46</v>
      </c>
      <c r="B50" s="806" t="s">
        <v>2254</v>
      </c>
      <c r="C50" s="785" t="s">
        <v>3282</v>
      </c>
      <c r="D50" s="785" t="s">
        <v>74</v>
      </c>
      <c r="E50" s="785">
        <v>29.2</v>
      </c>
      <c r="F50" s="785" t="s">
        <v>3285</v>
      </c>
      <c r="G50" s="899" t="s">
        <v>3149</v>
      </c>
      <c r="H50" s="897" t="s">
        <v>3889</v>
      </c>
      <c r="I50" s="547" t="s">
        <v>3903</v>
      </c>
    </row>
    <row r="51" spans="1:10" ht="31.5" x14ac:dyDescent="0.25">
      <c r="A51" s="785">
        <v>47</v>
      </c>
      <c r="B51" s="806" t="s">
        <v>2254</v>
      </c>
      <c r="C51" s="785" t="s">
        <v>3283</v>
      </c>
      <c r="D51" s="785" t="s">
        <v>74</v>
      </c>
      <c r="E51" s="785">
        <v>29.1</v>
      </c>
      <c r="F51" s="785" t="s">
        <v>3284</v>
      </c>
      <c r="G51" s="899" t="s">
        <v>3149</v>
      </c>
      <c r="H51" s="897" t="s">
        <v>3890</v>
      </c>
      <c r="I51" s="547" t="s">
        <v>3903</v>
      </c>
    </row>
    <row r="52" spans="1:10" ht="31.5" x14ac:dyDescent="0.25">
      <c r="A52" s="785">
        <v>48</v>
      </c>
      <c r="B52" s="806" t="s">
        <v>2254</v>
      </c>
      <c r="C52" s="785" t="s">
        <v>3240</v>
      </c>
      <c r="D52" s="785" t="s">
        <v>74</v>
      </c>
      <c r="E52" s="784">
        <v>47.5</v>
      </c>
      <c r="F52" s="785" t="s">
        <v>3241</v>
      </c>
      <c r="G52" s="899" t="s">
        <v>3149</v>
      </c>
      <c r="H52" s="897" t="s">
        <v>3891</v>
      </c>
    </row>
    <row r="53" spans="1:10" ht="31.5" x14ac:dyDescent="0.25">
      <c r="A53" s="785">
        <v>49</v>
      </c>
      <c r="B53" s="806" t="s">
        <v>2254</v>
      </c>
      <c r="C53" s="785" t="s">
        <v>3254</v>
      </c>
      <c r="D53" s="785" t="s">
        <v>74</v>
      </c>
      <c r="E53" s="784">
        <v>28.9</v>
      </c>
      <c r="F53" s="785" t="s">
        <v>3255</v>
      </c>
      <c r="G53" s="899" t="s">
        <v>3149</v>
      </c>
      <c r="H53" s="897" t="s">
        <v>3892</v>
      </c>
    </row>
    <row r="54" spans="1:10" ht="31.5" x14ac:dyDescent="0.25">
      <c r="A54" s="785">
        <v>50</v>
      </c>
      <c r="B54" s="806" t="s">
        <v>2254</v>
      </c>
      <c r="C54" s="785" t="s">
        <v>3242</v>
      </c>
      <c r="D54" s="785" t="s">
        <v>74</v>
      </c>
      <c r="E54" s="784">
        <v>29.4</v>
      </c>
      <c r="F54" s="785" t="s">
        <v>3243</v>
      </c>
      <c r="G54" s="899" t="s">
        <v>3149</v>
      </c>
      <c r="H54" s="897" t="s">
        <v>3893</v>
      </c>
    </row>
    <row r="55" spans="1:10" ht="31.5" x14ac:dyDescent="0.25">
      <c r="A55" s="785">
        <v>51</v>
      </c>
      <c r="B55" s="806" t="s">
        <v>2254</v>
      </c>
      <c r="C55" s="785" t="s">
        <v>3244</v>
      </c>
      <c r="D55" s="785" t="s">
        <v>74</v>
      </c>
      <c r="E55" s="784">
        <v>28.9</v>
      </c>
      <c r="F55" s="785" t="s">
        <v>3245</v>
      </c>
      <c r="G55" s="899" t="s">
        <v>3149</v>
      </c>
      <c r="H55" s="897" t="s">
        <v>3894</v>
      </c>
    </row>
    <row r="56" spans="1:10" ht="31.5" x14ac:dyDescent="0.25">
      <c r="A56" s="785">
        <v>52</v>
      </c>
      <c r="B56" s="806" t="s">
        <v>2254</v>
      </c>
      <c r="C56" s="785" t="s">
        <v>3246</v>
      </c>
      <c r="D56" s="785" t="s">
        <v>74</v>
      </c>
      <c r="E56" s="784">
        <v>29.2</v>
      </c>
      <c r="F56" s="785" t="s">
        <v>3247</v>
      </c>
      <c r="G56" s="899" t="s">
        <v>3149</v>
      </c>
      <c r="H56" s="897" t="s">
        <v>3895</v>
      </c>
    </row>
    <row r="57" spans="1:10" ht="31.5" x14ac:dyDescent="0.25">
      <c r="A57" s="785">
        <v>53</v>
      </c>
      <c r="B57" s="806" t="s">
        <v>2254</v>
      </c>
      <c r="C57" s="785" t="s">
        <v>3248</v>
      </c>
      <c r="D57" s="785" t="s">
        <v>74</v>
      </c>
      <c r="E57" s="784">
        <v>29.2</v>
      </c>
      <c r="F57" s="785" t="s">
        <v>3249</v>
      </c>
      <c r="G57" s="899" t="s">
        <v>3149</v>
      </c>
      <c r="H57" s="897" t="s">
        <v>3896</v>
      </c>
    </row>
    <row r="58" spans="1:10" ht="31.5" x14ac:dyDescent="0.25">
      <c r="A58" s="785">
        <v>54</v>
      </c>
      <c r="B58" s="806" t="s">
        <v>2254</v>
      </c>
      <c r="C58" s="785" t="s">
        <v>3250</v>
      </c>
      <c r="D58" s="785" t="s">
        <v>74</v>
      </c>
      <c r="E58" s="784">
        <v>29.2</v>
      </c>
      <c r="F58" s="785" t="s">
        <v>3251</v>
      </c>
      <c r="G58" s="899" t="s">
        <v>3149</v>
      </c>
      <c r="H58" s="675" t="s">
        <v>3407</v>
      </c>
    </row>
    <row r="59" spans="1:10" ht="31.5" x14ac:dyDescent="0.25">
      <c r="A59" s="785">
        <v>55</v>
      </c>
      <c r="B59" s="806" t="s">
        <v>2254</v>
      </c>
      <c r="C59" s="785" t="s">
        <v>3253</v>
      </c>
      <c r="D59" s="785" t="s">
        <v>74</v>
      </c>
      <c r="E59" s="784">
        <v>29.1</v>
      </c>
      <c r="F59" s="785" t="s">
        <v>3252</v>
      </c>
      <c r="G59" s="899" t="s">
        <v>3149</v>
      </c>
      <c r="H59" s="897" t="s">
        <v>3897</v>
      </c>
    </row>
    <row r="60" spans="1:10" x14ac:dyDescent="0.25">
      <c r="A60" s="785"/>
      <c r="B60" s="807" t="s">
        <v>24</v>
      </c>
      <c r="C60" s="808"/>
      <c r="D60" s="808"/>
      <c r="E60" s="809">
        <f>SUM(E5:E59)</f>
        <v>1842.0299999999997</v>
      </c>
      <c r="F60" s="810"/>
      <c r="G60" s="808"/>
    </row>
    <row r="61" spans="1:10" x14ac:dyDescent="0.25">
      <c r="J61" s="474"/>
    </row>
    <row r="62" spans="1:10" x14ac:dyDescent="0.25">
      <c r="F62" s="568"/>
    </row>
    <row r="63" spans="1:10" x14ac:dyDescent="0.25">
      <c r="F63" s="568"/>
    </row>
    <row r="64" spans="1:10" x14ac:dyDescent="0.25">
      <c r="F64" s="568"/>
    </row>
    <row r="65" spans="6:6" x14ac:dyDescent="0.25">
      <c r="F65" s="568"/>
    </row>
  </sheetData>
  <mergeCells count="9">
    <mergeCell ref="H26:J26"/>
    <mergeCell ref="H23:I23"/>
    <mergeCell ref="A1:G1"/>
    <mergeCell ref="A2:A3"/>
    <mergeCell ref="B2:B3"/>
    <mergeCell ref="C2:C3"/>
    <mergeCell ref="D2:E2"/>
    <mergeCell ref="F2:F3"/>
    <mergeCell ref="G2:G3"/>
  </mergeCells>
  <pageMargins left="0.23622047244094491" right="0.23622047244094491" top="0.39370078740157483" bottom="0.39370078740157483" header="0.31496062992125984" footer="0.31496062992125984"/>
  <pageSetup paperSize="9" scale="79" fitToHeight="0" orientation="portrait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"/>
  <sheetViews>
    <sheetView view="pageBreakPreview" zoomScale="80" zoomScaleNormal="80" zoomScaleSheetLayoutView="80" workbookViewId="0">
      <selection activeCell="D17" sqref="D17"/>
    </sheetView>
  </sheetViews>
  <sheetFormatPr defaultColWidth="9.140625" defaultRowHeight="18.75" x14ac:dyDescent="0.3"/>
  <cols>
    <col min="1" max="1" width="9.140625" style="226" customWidth="1"/>
    <col min="2" max="2" width="47.7109375" style="226" customWidth="1"/>
    <col min="3" max="3" width="13.140625" style="235" customWidth="1"/>
    <col min="4" max="4" width="13.140625" style="226" customWidth="1"/>
    <col min="5" max="5" width="16.42578125" style="227" customWidth="1"/>
    <col min="6" max="6" width="29.7109375" style="226" customWidth="1"/>
    <col min="7" max="7" width="16.28515625" style="226" customWidth="1"/>
    <col min="8" max="8" width="10.85546875" style="226" bestFit="1" customWidth="1"/>
    <col min="9" max="16384" width="9.140625" style="226"/>
  </cols>
  <sheetData>
    <row r="1" spans="1:6" x14ac:dyDescent="0.3">
      <c r="F1" s="235" t="s">
        <v>2059</v>
      </c>
    </row>
    <row r="2" spans="1:6" ht="39" customHeight="1" x14ac:dyDescent="0.3">
      <c r="A2" s="978" t="s">
        <v>2056</v>
      </c>
      <c r="B2" s="978"/>
      <c r="C2" s="978"/>
      <c r="D2" s="978"/>
      <c r="E2" s="978"/>
      <c r="F2" s="978"/>
    </row>
    <row r="3" spans="1:6" ht="27" customHeight="1" x14ac:dyDescent="0.3">
      <c r="A3" s="979" t="s">
        <v>7</v>
      </c>
      <c r="B3" s="979" t="s">
        <v>2057</v>
      </c>
      <c r="C3" s="979"/>
      <c r="D3" s="980"/>
      <c r="E3" s="979" t="s">
        <v>2040</v>
      </c>
      <c r="F3" s="981" t="s">
        <v>2041</v>
      </c>
    </row>
    <row r="4" spans="1:6" ht="57.75" customHeight="1" x14ac:dyDescent="0.3">
      <c r="A4" s="979"/>
      <c r="B4" s="234" t="s">
        <v>2042</v>
      </c>
      <c r="C4" s="225" t="s">
        <v>2043</v>
      </c>
      <c r="D4" s="225" t="s">
        <v>2044</v>
      </c>
      <c r="E4" s="979"/>
      <c r="F4" s="982"/>
    </row>
    <row r="5" spans="1:6" x14ac:dyDescent="0.3">
      <c r="A5" s="206">
        <v>1</v>
      </c>
      <c r="B5" s="206">
        <v>2</v>
      </c>
      <c r="C5" s="206">
        <v>3</v>
      </c>
      <c r="D5" s="206">
        <v>4</v>
      </c>
      <c r="E5" s="228">
        <v>5</v>
      </c>
      <c r="F5" s="206">
        <v>7</v>
      </c>
    </row>
    <row r="6" spans="1:6" x14ac:dyDescent="0.3">
      <c r="A6" s="206">
        <v>1</v>
      </c>
      <c r="B6" s="229" t="s">
        <v>1968</v>
      </c>
      <c r="C6" s="236">
        <v>16</v>
      </c>
      <c r="D6" s="203">
        <v>4</v>
      </c>
      <c r="E6" s="230">
        <v>57.1</v>
      </c>
      <c r="F6" s="237">
        <v>40369</v>
      </c>
    </row>
    <row r="7" spans="1:6" x14ac:dyDescent="0.3">
      <c r="A7" s="206">
        <v>2</v>
      </c>
      <c r="B7" s="229" t="s">
        <v>2058</v>
      </c>
      <c r="C7" s="236">
        <v>5</v>
      </c>
      <c r="D7" s="203" t="s">
        <v>26</v>
      </c>
      <c r="E7" s="230">
        <v>270</v>
      </c>
      <c r="F7" s="237">
        <v>40270</v>
      </c>
    </row>
  </sheetData>
  <mergeCells count="5">
    <mergeCell ref="A2:F2"/>
    <mergeCell ref="A3:A4"/>
    <mergeCell ref="B3:D3"/>
    <mergeCell ref="E3:E4"/>
    <mergeCell ref="F3:F4"/>
  </mergeCells>
  <pageMargins left="0.23622047244094491" right="0.23622047244094491" top="0.39370078740157483" bottom="0.39370078740157483" header="0.31496062992125984" footer="0.31496062992125984"/>
  <pageSetup paperSize="9" scale="76" fitToHeight="0" orientation="portrait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2"/>
  <sheetViews>
    <sheetView view="pageBreakPreview" zoomScale="80" zoomScaleNormal="80" zoomScaleSheetLayoutView="80" workbookViewId="0">
      <selection activeCell="D17" sqref="D17"/>
    </sheetView>
  </sheetViews>
  <sheetFormatPr defaultColWidth="9.140625" defaultRowHeight="18.75" x14ac:dyDescent="0.3"/>
  <cols>
    <col min="1" max="1" width="9.140625" style="226" customWidth="1"/>
    <col min="2" max="2" width="47.7109375" style="226" customWidth="1"/>
    <col min="3" max="3" width="13.140625" style="235" customWidth="1"/>
    <col min="4" max="4" width="13.140625" style="226" customWidth="1"/>
    <col min="5" max="5" width="16.42578125" style="227" customWidth="1"/>
    <col min="6" max="6" width="29.7109375" style="226" customWidth="1"/>
    <col min="7" max="7" width="16.28515625" style="226" customWidth="1"/>
    <col min="8" max="8" width="10.85546875" style="226" bestFit="1" customWidth="1"/>
    <col min="9" max="16384" width="9.140625" style="226"/>
  </cols>
  <sheetData>
    <row r="1" spans="1:6" x14ac:dyDescent="0.3">
      <c r="F1" s="235" t="s">
        <v>2045</v>
      </c>
    </row>
    <row r="2" spans="1:6" ht="39" customHeight="1" x14ac:dyDescent="0.3">
      <c r="A2" s="978" t="s">
        <v>2038</v>
      </c>
      <c r="B2" s="978"/>
      <c r="C2" s="978"/>
      <c r="D2" s="978"/>
      <c r="E2" s="978"/>
      <c r="F2" s="978"/>
    </row>
    <row r="3" spans="1:6" ht="27" customHeight="1" x14ac:dyDescent="0.3">
      <c r="A3" s="979" t="s">
        <v>7</v>
      </c>
      <c r="B3" s="979" t="s">
        <v>2039</v>
      </c>
      <c r="C3" s="979"/>
      <c r="D3" s="980"/>
      <c r="E3" s="979" t="s">
        <v>2040</v>
      </c>
      <c r="F3" s="981" t="s">
        <v>2041</v>
      </c>
    </row>
    <row r="4" spans="1:6" ht="57.75" customHeight="1" x14ac:dyDescent="0.3">
      <c r="A4" s="979"/>
      <c r="B4" s="234" t="s">
        <v>2042</v>
      </c>
      <c r="C4" s="225" t="s">
        <v>2043</v>
      </c>
      <c r="D4" s="225" t="s">
        <v>2044</v>
      </c>
      <c r="E4" s="979"/>
      <c r="F4" s="982"/>
    </row>
    <row r="5" spans="1:6" x14ac:dyDescent="0.3">
      <c r="A5" s="206">
        <v>1</v>
      </c>
      <c r="B5" s="206">
        <v>2</v>
      </c>
      <c r="C5" s="206">
        <v>3</v>
      </c>
      <c r="D5" s="206">
        <v>4</v>
      </c>
      <c r="E5" s="228">
        <v>5</v>
      </c>
      <c r="F5" s="206">
        <v>7</v>
      </c>
    </row>
    <row r="6" spans="1:6" x14ac:dyDescent="0.3">
      <c r="A6" s="983">
        <v>1</v>
      </c>
      <c r="B6" s="229" t="s">
        <v>2046</v>
      </c>
      <c r="C6" s="236">
        <v>8</v>
      </c>
      <c r="D6" s="203">
        <v>18</v>
      </c>
      <c r="E6" s="230">
        <v>41.12</v>
      </c>
      <c r="F6" s="237">
        <v>38546</v>
      </c>
    </row>
    <row r="7" spans="1:6" x14ac:dyDescent="0.3">
      <c r="A7" s="984"/>
      <c r="B7" s="229" t="s">
        <v>2046</v>
      </c>
      <c r="C7" s="236">
        <v>8</v>
      </c>
      <c r="D7" s="203" t="s">
        <v>2047</v>
      </c>
      <c r="E7" s="230">
        <v>9.25</v>
      </c>
      <c r="F7" s="237">
        <v>33835</v>
      </c>
    </row>
    <row r="8" spans="1:6" x14ac:dyDescent="0.3">
      <c r="A8" s="985"/>
      <c r="B8" s="229" t="s">
        <v>2046</v>
      </c>
      <c r="C8" s="236">
        <v>8</v>
      </c>
      <c r="D8" s="203">
        <v>8</v>
      </c>
      <c r="E8" s="230">
        <v>37.1</v>
      </c>
      <c r="F8" s="237">
        <v>33835</v>
      </c>
    </row>
    <row r="9" spans="1:6" x14ac:dyDescent="0.3">
      <c r="A9" s="983">
        <v>2</v>
      </c>
      <c r="B9" s="229" t="s">
        <v>2046</v>
      </c>
      <c r="C9" s="236" t="s">
        <v>2048</v>
      </c>
      <c r="D9" s="203">
        <v>1</v>
      </c>
      <c r="E9" s="203">
        <v>34.700000000000003</v>
      </c>
      <c r="F9" s="232">
        <v>42711</v>
      </c>
    </row>
    <row r="10" spans="1:6" x14ac:dyDescent="0.3">
      <c r="A10" s="984"/>
      <c r="B10" s="229" t="s">
        <v>2046</v>
      </c>
      <c r="C10" s="236" t="s">
        <v>2048</v>
      </c>
      <c r="D10" s="203">
        <v>2</v>
      </c>
      <c r="E10" s="203">
        <v>36.700000000000003</v>
      </c>
      <c r="F10" s="232">
        <v>42711</v>
      </c>
    </row>
    <row r="11" spans="1:6" x14ac:dyDescent="0.3">
      <c r="A11" s="984"/>
      <c r="B11" s="229" t="s">
        <v>2046</v>
      </c>
      <c r="C11" s="236" t="s">
        <v>2048</v>
      </c>
      <c r="D11" s="203">
        <v>3</v>
      </c>
      <c r="E11" s="203">
        <v>33.9</v>
      </c>
      <c r="F11" s="232">
        <v>42711</v>
      </c>
    </row>
    <row r="12" spans="1:6" x14ac:dyDescent="0.3">
      <c r="A12" s="984"/>
      <c r="B12" s="229" t="s">
        <v>2046</v>
      </c>
      <c r="C12" s="236" t="s">
        <v>2048</v>
      </c>
      <c r="D12" s="203">
        <v>4</v>
      </c>
      <c r="E12" s="203">
        <v>36.1</v>
      </c>
      <c r="F12" s="232">
        <v>42711</v>
      </c>
    </row>
    <row r="13" spans="1:6" x14ac:dyDescent="0.3">
      <c r="A13" s="984"/>
      <c r="B13" s="229" t="s">
        <v>2046</v>
      </c>
      <c r="C13" s="236" t="s">
        <v>2048</v>
      </c>
      <c r="D13" s="203">
        <v>5</v>
      </c>
      <c r="E13" s="203">
        <v>38.799999999999997</v>
      </c>
      <c r="F13" s="232">
        <v>42803</v>
      </c>
    </row>
    <row r="14" spans="1:6" x14ac:dyDescent="0.3">
      <c r="A14" s="984"/>
      <c r="B14" s="229" t="s">
        <v>2046</v>
      </c>
      <c r="C14" s="236" t="s">
        <v>2048</v>
      </c>
      <c r="D14" s="203">
        <v>6</v>
      </c>
      <c r="E14" s="203">
        <v>39.299999999999997</v>
      </c>
      <c r="F14" s="232">
        <v>42803</v>
      </c>
    </row>
    <row r="15" spans="1:6" x14ac:dyDescent="0.3">
      <c r="A15" s="984"/>
      <c r="B15" s="229" t="s">
        <v>2046</v>
      </c>
      <c r="C15" s="236" t="s">
        <v>2048</v>
      </c>
      <c r="D15" s="203">
        <v>7</v>
      </c>
      <c r="E15" s="203">
        <v>35.799999999999997</v>
      </c>
      <c r="F15" s="232">
        <v>42754</v>
      </c>
    </row>
    <row r="16" spans="1:6" x14ac:dyDescent="0.3">
      <c r="A16" s="984"/>
      <c r="B16" s="229" t="s">
        <v>2046</v>
      </c>
      <c r="C16" s="236" t="s">
        <v>2048</v>
      </c>
      <c r="D16" s="203">
        <v>8</v>
      </c>
      <c r="E16" s="203">
        <v>33.799999999999997</v>
      </c>
      <c r="F16" s="232">
        <v>42754</v>
      </c>
    </row>
    <row r="17" spans="1:7" x14ac:dyDescent="0.3">
      <c r="A17" s="984"/>
      <c r="B17" s="229" t="s">
        <v>2046</v>
      </c>
      <c r="C17" s="236" t="s">
        <v>2048</v>
      </c>
      <c r="D17" s="203">
        <v>9</v>
      </c>
      <c r="E17" s="236">
        <v>36.6</v>
      </c>
      <c r="F17" s="232">
        <v>42754</v>
      </c>
    </row>
    <row r="18" spans="1:7" x14ac:dyDescent="0.3">
      <c r="A18" s="985"/>
      <c r="B18" s="229" t="s">
        <v>2046</v>
      </c>
      <c r="C18" s="236" t="s">
        <v>2048</v>
      </c>
      <c r="D18" s="203">
        <v>10</v>
      </c>
      <c r="E18" s="203">
        <v>34.9</v>
      </c>
      <c r="F18" s="232">
        <v>42754</v>
      </c>
    </row>
    <row r="19" spans="1:7" ht="21" customHeight="1" x14ac:dyDescent="0.3">
      <c r="A19" s="983">
        <v>3</v>
      </c>
      <c r="B19" s="229" t="s">
        <v>1806</v>
      </c>
      <c r="C19" s="236">
        <v>61</v>
      </c>
      <c r="D19" s="203">
        <v>2</v>
      </c>
      <c r="E19" s="230">
        <v>14.8</v>
      </c>
      <c r="F19" s="237">
        <v>33835</v>
      </c>
    </row>
    <row r="20" spans="1:7" ht="21" customHeight="1" x14ac:dyDescent="0.3">
      <c r="A20" s="984"/>
      <c r="B20" s="229" t="s">
        <v>1806</v>
      </c>
      <c r="C20" s="236">
        <v>61</v>
      </c>
      <c r="D20" s="203">
        <v>5</v>
      </c>
      <c r="E20" s="230">
        <v>18.5</v>
      </c>
      <c r="F20" s="237">
        <v>33835</v>
      </c>
    </row>
    <row r="21" spans="1:7" ht="21" customHeight="1" x14ac:dyDescent="0.3">
      <c r="A21" s="984"/>
      <c r="B21" s="229" t="s">
        <v>1806</v>
      </c>
      <c r="C21" s="236">
        <v>61</v>
      </c>
      <c r="D21" s="203">
        <v>8</v>
      </c>
      <c r="E21" s="230">
        <v>34</v>
      </c>
      <c r="F21" s="237">
        <v>33835</v>
      </c>
    </row>
    <row r="22" spans="1:7" ht="21" customHeight="1" x14ac:dyDescent="0.3">
      <c r="A22" s="984"/>
      <c r="B22" s="229" t="s">
        <v>1806</v>
      </c>
      <c r="C22" s="236">
        <v>61</v>
      </c>
      <c r="D22" s="203">
        <v>9</v>
      </c>
      <c r="E22" s="230">
        <v>7.9</v>
      </c>
      <c r="F22" s="237">
        <v>33835</v>
      </c>
      <c r="G22" s="231"/>
    </row>
    <row r="23" spans="1:7" ht="21" customHeight="1" x14ac:dyDescent="0.3">
      <c r="A23" s="984"/>
      <c r="B23" s="229" t="s">
        <v>1806</v>
      </c>
      <c r="C23" s="236">
        <v>61</v>
      </c>
      <c r="D23" s="203">
        <v>10</v>
      </c>
      <c r="E23" s="230">
        <v>14.5</v>
      </c>
      <c r="F23" s="237">
        <v>33835</v>
      </c>
    </row>
    <row r="24" spans="1:7" ht="21" customHeight="1" x14ac:dyDescent="0.3">
      <c r="A24" s="984"/>
      <c r="B24" s="229" t="s">
        <v>1806</v>
      </c>
      <c r="C24" s="236">
        <v>61</v>
      </c>
      <c r="D24" s="203">
        <v>11</v>
      </c>
      <c r="E24" s="230">
        <v>14.7</v>
      </c>
      <c r="F24" s="237">
        <v>33835</v>
      </c>
    </row>
    <row r="25" spans="1:7" ht="21" customHeight="1" x14ac:dyDescent="0.3">
      <c r="A25" s="985"/>
      <c r="B25" s="229" t="s">
        <v>1806</v>
      </c>
      <c r="C25" s="236">
        <v>61</v>
      </c>
      <c r="D25" s="203">
        <v>18</v>
      </c>
      <c r="E25" s="230">
        <v>14.5</v>
      </c>
      <c r="F25" s="237">
        <v>33835</v>
      </c>
    </row>
    <row r="26" spans="1:7" ht="21" customHeight="1" x14ac:dyDescent="0.3">
      <c r="A26" s="983">
        <v>4</v>
      </c>
      <c r="B26" s="229" t="s">
        <v>1806</v>
      </c>
      <c r="C26" s="236">
        <v>63</v>
      </c>
      <c r="D26" s="203">
        <v>5</v>
      </c>
      <c r="E26" s="230">
        <v>16.2</v>
      </c>
      <c r="F26" s="237">
        <v>33835</v>
      </c>
    </row>
    <row r="27" spans="1:7" ht="21" customHeight="1" x14ac:dyDescent="0.3">
      <c r="A27" s="984"/>
      <c r="B27" s="229" t="s">
        <v>1806</v>
      </c>
      <c r="C27" s="236">
        <v>63</v>
      </c>
      <c r="D27" s="203">
        <v>7</v>
      </c>
      <c r="E27" s="230">
        <v>16.2</v>
      </c>
      <c r="F27" s="237">
        <v>33835</v>
      </c>
    </row>
    <row r="28" spans="1:7" ht="21" customHeight="1" x14ac:dyDescent="0.3">
      <c r="A28" s="984"/>
      <c r="B28" s="229" t="s">
        <v>1806</v>
      </c>
      <c r="C28" s="236">
        <v>63</v>
      </c>
      <c r="D28" s="203">
        <v>8</v>
      </c>
      <c r="E28" s="230">
        <v>19</v>
      </c>
      <c r="F28" s="237">
        <v>33835</v>
      </c>
    </row>
    <row r="29" spans="1:7" ht="21" customHeight="1" x14ac:dyDescent="0.3">
      <c r="A29" s="984"/>
      <c r="B29" s="229" t="s">
        <v>1806</v>
      </c>
      <c r="C29" s="236">
        <v>63</v>
      </c>
      <c r="D29" s="203">
        <v>13</v>
      </c>
      <c r="E29" s="230">
        <v>16</v>
      </c>
      <c r="F29" s="237">
        <v>33835</v>
      </c>
    </row>
    <row r="30" spans="1:7" ht="21" customHeight="1" x14ac:dyDescent="0.3">
      <c r="A30" s="984"/>
      <c r="B30" s="229" t="s">
        <v>1806</v>
      </c>
      <c r="C30" s="236">
        <v>63</v>
      </c>
      <c r="D30" s="203">
        <v>17</v>
      </c>
      <c r="E30" s="230">
        <v>9</v>
      </c>
      <c r="F30" s="237">
        <v>33835</v>
      </c>
    </row>
    <row r="31" spans="1:7" ht="21" customHeight="1" x14ac:dyDescent="0.3">
      <c r="A31" s="984"/>
      <c r="B31" s="229" t="s">
        <v>1806</v>
      </c>
      <c r="C31" s="236">
        <v>63</v>
      </c>
      <c r="D31" s="203">
        <v>23</v>
      </c>
      <c r="E31" s="230">
        <v>17</v>
      </c>
      <c r="F31" s="237">
        <v>33835</v>
      </c>
    </row>
    <row r="32" spans="1:7" ht="21" customHeight="1" x14ac:dyDescent="0.3">
      <c r="A32" s="984"/>
      <c r="B32" s="229" t="s">
        <v>1806</v>
      </c>
      <c r="C32" s="236">
        <v>63</v>
      </c>
      <c r="D32" s="203">
        <v>24</v>
      </c>
      <c r="E32" s="230">
        <v>16.2</v>
      </c>
      <c r="F32" s="237">
        <v>33835</v>
      </c>
    </row>
    <row r="33" spans="1:7" ht="21.75" customHeight="1" x14ac:dyDescent="0.3">
      <c r="A33" s="984"/>
      <c r="B33" s="229" t="s">
        <v>1806</v>
      </c>
      <c r="C33" s="236">
        <v>63</v>
      </c>
      <c r="D33" s="203">
        <v>30</v>
      </c>
      <c r="E33" s="230">
        <v>16.2</v>
      </c>
      <c r="F33" s="237">
        <v>33835</v>
      </c>
    </row>
    <row r="34" spans="1:7" ht="21.75" customHeight="1" x14ac:dyDescent="0.3">
      <c r="A34" s="984"/>
      <c r="B34" s="229" t="s">
        <v>1806</v>
      </c>
      <c r="C34" s="236">
        <v>63</v>
      </c>
      <c r="D34" s="203">
        <v>33</v>
      </c>
      <c r="E34" s="230">
        <v>16.2</v>
      </c>
      <c r="F34" s="237">
        <v>33835</v>
      </c>
    </row>
    <row r="35" spans="1:7" ht="21.75" customHeight="1" x14ac:dyDescent="0.3">
      <c r="A35" s="984"/>
      <c r="B35" s="229" t="s">
        <v>1806</v>
      </c>
      <c r="C35" s="236">
        <v>63</v>
      </c>
      <c r="D35" s="203">
        <v>34</v>
      </c>
      <c r="E35" s="230">
        <v>16.2</v>
      </c>
      <c r="F35" s="237">
        <v>33835</v>
      </c>
    </row>
    <row r="36" spans="1:7" ht="21.75" customHeight="1" x14ac:dyDescent="0.3">
      <c r="A36" s="984"/>
      <c r="B36" s="229" t="s">
        <v>1806</v>
      </c>
      <c r="C36" s="236">
        <v>63</v>
      </c>
      <c r="D36" s="203">
        <v>37</v>
      </c>
      <c r="E36" s="230">
        <v>49</v>
      </c>
      <c r="F36" s="237">
        <v>33835</v>
      </c>
    </row>
    <row r="37" spans="1:7" ht="21.75" customHeight="1" x14ac:dyDescent="0.3">
      <c r="A37" s="984"/>
      <c r="B37" s="229" t="s">
        <v>1806</v>
      </c>
      <c r="C37" s="236">
        <v>63</v>
      </c>
      <c r="D37" s="203">
        <v>40</v>
      </c>
      <c r="E37" s="230">
        <v>9</v>
      </c>
      <c r="F37" s="237">
        <v>33835</v>
      </c>
    </row>
    <row r="38" spans="1:7" ht="21.75" customHeight="1" x14ac:dyDescent="0.3">
      <c r="A38" s="985"/>
      <c r="B38" s="229" t="s">
        <v>1806</v>
      </c>
      <c r="C38" s="236">
        <v>63</v>
      </c>
      <c r="D38" s="203">
        <v>41</v>
      </c>
      <c r="E38" s="230">
        <v>8.5</v>
      </c>
      <c r="F38" s="237">
        <v>33835</v>
      </c>
    </row>
    <row r="39" spans="1:7" ht="18.75" customHeight="1" x14ac:dyDescent="0.3">
      <c r="A39" s="206">
        <v>5</v>
      </c>
      <c r="B39" s="229" t="s">
        <v>1806</v>
      </c>
      <c r="C39" s="236">
        <v>69</v>
      </c>
      <c r="D39" s="203">
        <v>1</v>
      </c>
      <c r="E39" s="230">
        <v>39.93</v>
      </c>
      <c r="F39" s="237">
        <v>33835</v>
      </c>
    </row>
    <row r="40" spans="1:7" ht="21" customHeight="1" x14ac:dyDescent="0.3">
      <c r="A40" s="206">
        <v>6</v>
      </c>
      <c r="B40" s="229" t="s">
        <v>2049</v>
      </c>
      <c r="C40" s="236">
        <v>77</v>
      </c>
      <c r="D40" s="203">
        <v>8</v>
      </c>
      <c r="E40" s="230">
        <v>34.450000000000003</v>
      </c>
      <c r="F40" s="237">
        <v>33835</v>
      </c>
    </row>
    <row r="41" spans="1:7" ht="21" customHeight="1" x14ac:dyDescent="0.3">
      <c r="A41" s="206">
        <v>7</v>
      </c>
      <c r="B41" s="229" t="s">
        <v>2049</v>
      </c>
      <c r="C41" s="236" t="s">
        <v>2050</v>
      </c>
      <c r="D41" s="203">
        <v>6</v>
      </c>
      <c r="E41" s="230">
        <v>24.2</v>
      </c>
      <c r="F41" s="237">
        <v>40973</v>
      </c>
    </row>
    <row r="42" spans="1:7" ht="23.25" customHeight="1" x14ac:dyDescent="0.3">
      <c r="A42" s="983">
        <v>8</v>
      </c>
      <c r="B42" s="229" t="s">
        <v>2049</v>
      </c>
      <c r="C42" s="236">
        <v>87</v>
      </c>
      <c r="D42" s="203">
        <v>2</v>
      </c>
      <c r="E42" s="230">
        <v>34.799999999999997</v>
      </c>
      <c r="F42" s="237">
        <v>41234</v>
      </c>
      <c r="G42" s="989"/>
    </row>
    <row r="43" spans="1:7" ht="23.25" customHeight="1" x14ac:dyDescent="0.3">
      <c r="A43" s="984"/>
      <c r="B43" s="229" t="s">
        <v>2049</v>
      </c>
      <c r="C43" s="236">
        <v>87</v>
      </c>
      <c r="D43" s="203">
        <v>5</v>
      </c>
      <c r="E43" s="230">
        <v>36.6</v>
      </c>
      <c r="F43" s="237">
        <v>41234</v>
      </c>
      <c r="G43" s="989"/>
    </row>
    <row r="44" spans="1:7" ht="23.25" customHeight="1" x14ac:dyDescent="0.3">
      <c r="A44" s="984"/>
      <c r="B44" s="229" t="s">
        <v>2049</v>
      </c>
      <c r="C44" s="236">
        <v>87</v>
      </c>
      <c r="D44" s="203">
        <v>8</v>
      </c>
      <c r="E44" s="230">
        <v>34.6</v>
      </c>
      <c r="F44" s="237">
        <v>41234</v>
      </c>
      <c r="G44" s="989"/>
    </row>
    <row r="45" spans="1:7" ht="23.25" customHeight="1" x14ac:dyDescent="0.3">
      <c r="A45" s="984"/>
      <c r="B45" s="229" t="s">
        <v>2049</v>
      </c>
      <c r="C45" s="236">
        <v>87</v>
      </c>
      <c r="D45" s="203">
        <v>9</v>
      </c>
      <c r="E45" s="239">
        <v>34.6</v>
      </c>
      <c r="F45" s="237">
        <v>41234</v>
      </c>
      <c r="G45" s="238"/>
    </row>
    <row r="46" spans="1:7" ht="23.25" customHeight="1" x14ac:dyDescent="0.3">
      <c r="A46" s="984"/>
      <c r="B46" s="229" t="s">
        <v>2049</v>
      </c>
      <c r="C46" s="236">
        <v>87</v>
      </c>
      <c r="D46" s="203">
        <v>10</v>
      </c>
      <c r="E46" s="239">
        <v>34.6</v>
      </c>
      <c r="F46" s="237">
        <v>41234</v>
      </c>
      <c r="G46" s="238"/>
    </row>
    <row r="47" spans="1:7" ht="23.25" customHeight="1" x14ac:dyDescent="0.3">
      <c r="A47" s="984"/>
      <c r="B47" s="229" t="s">
        <v>2049</v>
      </c>
      <c r="C47" s="236">
        <v>87</v>
      </c>
      <c r="D47" s="203">
        <v>11</v>
      </c>
      <c r="E47" s="240">
        <v>54.8</v>
      </c>
      <c r="F47" s="237">
        <v>41234</v>
      </c>
      <c r="G47" s="238"/>
    </row>
    <row r="48" spans="1:7" ht="23.25" customHeight="1" x14ac:dyDescent="0.3">
      <c r="A48" s="984"/>
      <c r="B48" s="229" t="s">
        <v>2049</v>
      </c>
      <c r="C48" s="236">
        <v>87</v>
      </c>
      <c r="D48" s="203">
        <v>12</v>
      </c>
      <c r="E48" s="240">
        <v>35.700000000000003</v>
      </c>
      <c r="F48" s="237">
        <v>41234</v>
      </c>
      <c r="G48" s="238"/>
    </row>
    <row r="49" spans="1:8" ht="23.25" customHeight="1" x14ac:dyDescent="0.3">
      <c r="A49" s="984"/>
      <c r="B49" s="229" t="s">
        <v>2049</v>
      </c>
      <c r="C49" s="236">
        <v>87</v>
      </c>
      <c r="D49" s="203">
        <v>13</v>
      </c>
      <c r="E49" s="240">
        <v>36.4</v>
      </c>
      <c r="F49" s="237">
        <v>41234</v>
      </c>
      <c r="G49" s="238"/>
    </row>
    <row r="50" spans="1:8" ht="23.25" customHeight="1" x14ac:dyDescent="0.3">
      <c r="A50" s="984"/>
      <c r="B50" s="229" t="s">
        <v>2049</v>
      </c>
      <c r="C50" s="236">
        <v>87</v>
      </c>
      <c r="D50" s="203">
        <v>15</v>
      </c>
      <c r="E50" s="240">
        <v>35.1</v>
      </c>
      <c r="F50" s="237">
        <v>41234</v>
      </c>
      <c r="G50" s="238"/>
    </row>
    <row r="51" spans="1:8" ht="23.25" customHeight="1" x14ac:dyDescent="0.3">
      <c r="A51" s="985"/>
      <c r="B51" s="229" t="s">
        <v>2049</v>
      </c>
      <c r="C51" s="236">
        <v>87</v>
      </c>
      <c r="D51" s="203">
        <v>16</v>
      </c>
      <c r="E51" s="240">
        <v>34.700000000000003</v>
      </c>
      <c r="F51" s="237">
        <v>41234</v>
      </c>
      <c r="G51" s="238"/>
    </row>
    <row r="52" spans="1:8" ht="20.25" customHeight="1" x14ac:dyDescent="0.3">
      <c r="A52" s="206">
        <v>9</v>
      </c>
      <c r="B52" s="229" t="s">
        <v>2049</v>
      </c>
      <c r="C52" s="236">
        <v>85</v>
      </c>
      <c r="D52" s="203">
        <v>16</v>
      </c>
      <c r="E52" s="230">
        <v>35.5</v>
      </c>
      <c r="F52" s="237">
        <v>40973</v>
      </c>
    </row>
    <row r="53" spans="1:8" ht="23.25" customHeight="1" x14ac:dyDescent="0.3">
      <c r="A53" s="983">
        <v>10</v>
      </c>
      <c r="B53" s="229" t="s">
        <v>2052</v>
      </c>
      <c r="C53" s="236">
        <v>43</v>
      </c>
      <c r="D53" s="203">
        <v>4</v>
      </c>
      <c r="E53" s="230">
        <v>17</v>
      </c>
      <c r="F53" s="237">
        <v>33835</v>
      </c>
    </row>
    <row r="54" spans="1:8" ht="23.25" customHeight="1" x14ac:dyDescent="0.3">
      <c r="A54" s="984"/>
      <c r="B54" s="229" t="s">
        <v>2052</v>
      </c>
      <c r="C54" s="236">
        <v>43</v>
      </c>
      <c r="D54" s="203">
        <v>15</v>
      </c>
      <c r="E54" s="230">
        <v>8.4</v>
      </c>
      <c r="F54" s="237">
        <v>33835</v>
      </c>
    </row>
    <row r="55" spans="1:8" ht="21" customHeight="1" x14ac:dyDescent="0.3">
      <c r="A55" s="984"/>
      <c r="B55" s="229" t="s">
        <v>2052</v>
      </c>
      <c r="C55" s="236">
        <v>43</v>
      </c>
      <c r="D55" s="203">
        <v>25</v>
      </c>
      <c r="E55" s="230">
        <v>18.7</v>
      </c>
      <c r="F55" s="237">
        <v>33835</v>
      </c>
    </row>
    <row r="56" spans="1:8" ht="21" customHeight="1" x14ac:dyDescent="0.3">
      <c r="A56" s="985"/>
      <c r="B56" s="229" t="s">
        <v>2052</v>
      </c>
      <c r="C56" s="236">
        <v>43</v>
      </c>
      <c r="D56" s="203">
        <v>32</v>
      </c>
      <c r="E56" s="230">
        <v>9</v>
      </c>
      <c r="F56" s="237">
        <v>33835</v>
      </c>
      <c r="G56" s="231"/>
    </row>
    <row r="57" spans="1:8" ht="21" customHeight="1" x14ac:dyDescent="0.3">
      <c r="A57" s="206">
        <v>11</v>
      </c>
      <c r="B57" s="229" t="s">
        <v>2052</v>
      </c>
      <c r="C57" s="236">
        <v>54</v>
      </c>
      <c r="D57" s="203">
        <v>11</v>
      </c>
      <c r="E57" s="230">
        <v>50.67</v>
      </c>
      <c r="F57" s="237">
        <v>38223</v>
      </c>
      <c r="G57" s="226" t="s">
        <v>2023</v>
      </c>
    </row>
    <row r="58" spans="1:8" ht="21.75" customHeight="1" x14ac:dyDescent="0.3">
      <c r="A58" s="206">
        <v>12</v>
      </c>
      <c r="B58" s="229" t="s">
        <v>1805</v>
      </c>
      <c r="C58" s="236">
        <v>16</v>
      </c>
      <c r="D58" s="203">
        <v>57</v>
      </c>
      <c r="E58" s="230">
        <v>47.9</v>
      </c>
      <c r="F58" s="237">
        <v>33835</v>
      </c>
      <c r="G58" s="233"/>
    </row>
    <row r="59" spans="1:8" ht="21" customHeight="1" x14ac:dyDescent="0.3">
      <c r="A59" s="983">
        <v>13</v>
      </c>
      <c r="B59" s="229" t="s">
        <v>2053</v>
      </c>
      <c r="C59" s="236">
        <v>5</v>
      </c>
      <c r="D59" s="203">
        <v>15</v>
      </c>
      <c r="E59" s="230">
        <v>44.53</v>
      </c>
      <c r="F59" s="237">
        <v>33835</v>
      </c>
      <c r="G59" s="989"/>
      <c r="H59" s="990"/>
    </row>
    <row r="60" spans="1:8" ht="21" customHeight="1" x14ac:dyDescent="0.3">
      <c r="A60" s="985"/>
      <c r="B60" s="229" t="s">
        <v>2053</v>
      </c>
      <c r="C60" s="236">
        <v>5</v>
      </c>
      <c r="D60" s="203" t="s">
        <v>2054</v>
      </c>
      <c r="E60" s="230">
        <v>14.85</v>
      </c>
      <c r="F60" s="237">
        <v>33835</v>
      </c>
      <c r="G60" s="238"/>
      <c r="H60" s="231"/>
    </row>
    <row r="61" spans="1:8" ht="21" customHeight="1" x14ac:dyDescent="0.3">
      <c r="A61" s="983">
        <v>14</v>
      </c>
      <c r="B61" s="229" t="s">
        <v>2055</v>
      </c>
      <c r="C61" s="236" t="s">
        <v>2051</v>
      </c>
      <c r="D61" s="203">
        <v>1</v>
      </c>
      <c r="E61" s="230">
        <v>21.9</v>
      </c>
      <c r="F61" s="237">
        <v>41740</v>
      </c>
      <c r="G61" s="238"/>
      <c r="H61" s="231"/>
    </row>
    <row r="62" spans="1:8" x14ac:dyDescent="0.3">
      <c r="A62" s="984"/>
      <c r="B62" s="229" t="s">
        <v>2055</v>
      </c>
      <c r="C62" s="236" t="s">
        <v>2051</v>
      </c>
      <c r="D62" s="203">
        <v>5</v>
      </c>
      <c r="E62" s="230">
        <v>21.9</v>
      </c>
      <c r="F62" s="237">
        <v>41740</v>
      </c>
    </row>
    <row r="63" spans="1:8" x14ac:dyDescent="0.3">
      <c r="A63" s="984"/>
      <c r="B63" s="229" t="s">
        <v>2055</v>
      </c>
      <c r="C63" s="236" t="s">
        <v>2051</v>
      </c>
      <c r="D63" s="203">
        <v>6</v>
      </c>
      <c r="E63" s="230">
        <v>21.9</v>
      </c>
      <c r="F63" s="237">
        <v>41740</v>
      </c>
    </row>
    <row r="64" spans="1:8" x14ac:dyDescent="0.3">
      <c r="A64" s="984"/>
      <c r="B64" s="229" t="s">
        <v>2055</v>
      </c>
      <c r="C64" s="236" t="s">
        <v>2051</v>
      </c>
      <c r="D64" s="203">
        <v>7</v>
      </c>
      <c r="E64" s="230">
        <v>21.9</v>
      </c>
      <c r="F64" s="237">
        <v>41740</v>
      </c>
    </row>
    <row r="65" spans="1:6" x14ac:dyDescent="0.3">
      <c r="A65" s="984"/>
      <c r="B65" s="229" t="s">
        <v>2055</v>
      </c>
      <c r="C65" s="236" t="s">
        <v>2051</v>
      </c>
      <c r="D65" s="203">
        <v>9</v>
      </c>
      <c r="E65" s="230">
        <v>26.4</v>
      </c>
      <c r="F65" s="237">
        <v>41740</v>
      </c>
    </row>
    <row r="66" spans="1:6" x14ac:dyDescent="0.3">
      <c r="A66" s="984"/>
      <c r="B66" s="229" t="s">
        <v>2055</v>
      </c>
      <c r="C66" s="236" t="s">
        <v>2051</v>
      </c>
      <c r="D66" s="203">
        <v>12</v>
      </c>
      <c r="E66" s="230">
        <v>21.9</v>
      </c>
      <c r="F66" s="237">
        <v>41740</v>
      </c>
    </row>
    <row r="67" spans="1:6" x14ac:dyDescent="0.3">
      <c r="A67" s="984"/>
      <c r="B67" s="229" t="s">
        <v>2055</v>
      </c>
      <c r="C67" s="236" t="s">
        <v>2051</v>
      </c>
      <c r="D67" s="203">
        <v>13</v>
      </c>
      <c r="E67" s="230">
        <v>21.9</v>
      </c>
      <c r="F67" s="237">
        <v>41740</v>
      </c>
    </row>
    <row r="68" spans="1:6" x14ac:dyDescent="0.3">
      <c r="A68" s="985"/>
      <c r="B68" s="229" t="s">
        <v>2055</v>
      </c>
      <c r="C68" s="236" t="s">
        <v>2051</v>
      </c>
      <c r="D68" s="203">
        <v>17</v>
      </c>
      <c r="E68" s="230">
        <v>21.9</v>
      </c>
      <c r="F68" s="237">
        <v>41740</v>
      </c>
    </row>
    <row r="69" spans="1:6" x14ac:dyDescent="0.3">
      <c r="A69" s="986">
        <v>15</v>
      </c>
      <c r="B69" s="229" t="s">
        <v>2049</v>
      </c>
      <c r="C69" s="236">
        <v>89</v>
      </c>
      <c r="D69" s="236">
        <v>1</v>
      </c>
      <c r="E69" s="239">
        <v>35.799999999999997</v>
      </c>
      <c r="F69" s="244">
        <v>41724</v>
      </c>
    </row>
    <row r="70" spans="1:6" x14ac:dyDescent="0.3">
      <c r="A70" s="987"/>
      <c r="B70" s="229" t="s">
        <v>2049</v>
      </c>
      <c r="C70" s="236">
        <v>89</v>
      </c>
      <c r="D70" s="236">
        <v>2</v>
      </c>
      <c r="E70" s="239">
        <v>35.5</v>
      </c>
      <c r="F70" s="244">
        <v>41724</v>
      </c>
    </row>
    <row r="71" spans="1:6" ht="17.25" customHeight="1" x14ac:dyDescent="0.3">
      <c r="A71" s="987"/>
      <c r="B71" s="229" t="s">
        <v>2049</v>
      </c>
      <c r="C71" s="236">
        <v>89</v>
      </c>
      <c r="D71" s="236">
        <v>3</v>
      </c>
      <c r="E71" s="239">
        <v>43.2</v>
      </c>
      <c r="F71" s="244">
        <v>41724</v>
      </c>
    </row>
    <row r="72" spans="1:6" x14ac:dyDescent="0.3">
      <c r="A72" s="987"/>
      <c r="B72" s="229" t="s">
        <v>2049</v>
      </c>
      <c r="C72" s="236">
        <v>89</v>
      </c>
      <c r="D72" s="236">
        <v>4</v>
      </c>
      <c r="E72" s="239">
        <v>34.799999999999997</v>
      </c>
      <c r="F72" s="244">
        <v>41724</v>
      </c>
    </row>
    <row r="73" spans="1:6" x14ac:dyDescent="0.3">
      <c r="A73" s="987"/>
      <c r="B73" s="229" t="s">
        <v>2049</v>
      </c>
      <c r="C73" s="236">
        <v>89</v>
      </c>
      <c r="D73" s="236">
        <v>5</v>
      </c>
      <c r="E73" s="239">
        <v>35.6</v>
      </c>
      <c r="F73" s="244">
        <v>41724</v>
      </c>
    </row>
    <row r="74" spans="1:6" x14ac:dyDescent="0.3">
      <c r="A74" s="987"/>
      <c r="B74" s="229" t="s">
        <v>2049</v>
      </c>
      <c r="C74" s="236">
        <v>89</v>
      </c>
      <c r="D74" s="236">
        <v>6</v>
      </c>
      <c r="E74" s="239">
        <v>38.5</v>
      </c>
      <c r="F74" s="244">
        <v>41724</v>
      </c>
    </row>
    <row r="75" spans="1:6" x14ac:dyDescent="0.3">
      <c r="A75" s="987"/>
      <c r="B75" s="229" t="s">
        <v>2049</v>
      </c>
      <c r="C75" s="236">
        <v>89</v>
      </c>
      <c r="D75" s="236">
        <v>7</v>
      </c>
      <c r="E75" s="243">
        <v>35.9</v>
      </c>
      <c r="F75" s="244">
        <v>41724</v>
      </c>
    </row>
    <row r="76" spans="1:6" x14ac:dyDescent="0.3">
      <c r="A76" s="987"/>
      <c r="B76" s="229" t="s">
        <v>2049</v>
      </c>
      <c r="C76" s="236">
        <v>89</v>
      </c>
      <c r="D76" s="236">
        <v>8</v>
      </c>
      <c r="E76" s="243">
        <v>36.200000000000003</v>
      </c>
      <c r="F76" s="244">
        <v>41724</v>
      </c>
    </row>
    <row r="77" spans="1:6" x14ac:dyDescent="0.3">
      <c r="A77" s="987"/>
      <c r="B77" s="241" t="s">
        <v>2049</v>
      </c>
      <c r="C77" s="242">
        <v>89</v>
      </c>
      <c r="D77" s="242">
        <v>9</v>
      </c>
      <c r="E77" s="243">
        <v>35.799999999999997</v>
      </c>
      <c r="F77" s="244">
        <v>41724</v>
      </c>
    </row>
    <row r="78" spans="1:6" x14ac:dyDescent="0.3">
      <c r="A78" s="987"/>
      <c r="B78" s="241" t="s">
        <v>2049</v>
      </c>
      <c r="C78" s="242">
        <v>89</v>
      </c>
      <c r="D78" s="236">
        <v>10</v>
      </c>
      <c r="E78" s="243">
        <v>44.5</v>
      </c>
      <c r="F78" s="244">
        <v>41724</v>
      </c>
    </row>
    <row r="79" spans="1:6" x14ac:dyDescent="0.3">
      <c r="A79" s="987"/>
      <c r="B79" s="241" t="s">
        <v>2049</v>
      </c>
      <c r="C79" s="242">
        <v>89</v>
      </c>
      <c r="D79" s="236">
        <v>11</v>
      </c>
      <c r="E79" s="243">
        <v>35.4</v>
      </c>
      <c r="F79" s="244">
        <v>41724</v>
      </c>
    </row>
    <row r="80" spans="1:6" x14ac:dyDescent="0.3">
      <c r="A80" s="987"/>
      <c r="B80" s="241" t="s">
        <v>2049</v>
      </c>
      <c r="C80" s="242">
        <v>89</v>
      </c>
      <c r="D80" s="236">
        <v>12</v>
      </c>
      <c r="E80" s="243">
        <v>36.1</v>
      </c>
      <c r="F80" s="244">
        <v>41724</v>
      </c>
    </row>
    <row r="81" spans="1:6" x14ac:dyDescent="0.3">
      <c r="A81" s="987"/>
      <c r="B81" s="241" t="s">
        <v>2049</v>
      </c>
      <c r="C81" s="242">
        <v>89</v>
      </c>
      <c r="D81" s="236">
        <v>13</v>
      </c>
      <c r="E81" s="243">
        <v>59.7</v>
      </c>
      <c r="F81" s="244">
        <v>41724</v>
      </c>
    </row>
    <row r="82" spans="1:6" x14ac:dyDescent="0.3">
      <c r="A82" s="988"/>
      <c r="B82" s="229" t="s">
        <v>2049</v>
      </c>
      <c r="C82" s="236">
        <v>89</v>
      </c>
      <c r="D82" s="236">
        <v>14</v>
      </c>
      <c r="E82" s="243">
        <v>36.5</v>
      </c>
      <c r="F82" s="244">
        <v>41724</v>
      </c>
    </row>
  </sheetData>
  <mergeCells count="16">
    <mergeCell ref="A9:A18"/>
    <mergeCell ref="G42:G44"/>
    <mergeCell ref="G59:H59"/>
    <mergeCell ref="A2:F2"/>
    <mergeCell ref="A3:A4"/>
    <mergeCell ref="B3:D3"/>
    <mergeCell ref="E3:E4"/>
    <mergeCell ref="F3:F4"/>
    <mergeCell ref="A6:A8"/>
    <mergeCell ref="A61:A68"/>
    <mergeCell ref="A42:A51"/>
    <mergeCell ref="A69:A82"/>
    <mergeCell ref="A19:A25"/>
    <mergeCell ref="A26:A38"/>
    <mergeCell ref="A53:A56"/>
    <mergeCell ref="A59:A60"/>
  </mergeCells>
  <pageMargins left="0.23622047244094491" right="0.23622047244094491" top="0.39370078740157483" bottom="0.39370078740157483" header="0.31496062992125984" footer="0.31496062992125984"/>
  <pageSetup paperSize="9" scale="76" fitToHeight="0" orientation="portrait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3"/>
  <sheetViews>
    <sheetView view="pageBreakPreview" zoomScale="80" zoomScaleNormal="80" zoomScaleSheetLayoutView="80" workbookViewId="0">
      <selection activeCell="B5" sqref="B5:G61"/>
    </sheetView>
  </sheetViews>
  <sheetFormatPr defaultColWidth="9.140625" defaultRowHeight="15" x14ac:dyDescent="0.25"/>
  <cols>
    <col min="1" max="1" width="4" style="571" customWidth="1"/>
    <col min="2" max="2" width="13.28515625" style="571" customWidth="1"/>
    <col min="3" max="3" width="23.5703125" style="656" customWidth="1"/>
    <col min="4" max="5" width="8" style="571" customWidth="1"/>
    <col min="6" max="6" width="18.7109375" style="571" customWidth="1"/>
    <col min="7" max="7" width="34.42578125" style="656" customWidth="1"/>
    <col min="8" max="8" width="35.5703125" style="208" customWidth="1"/>
    <col min="9" max="9" width="16.42578125" style="208" customWidth="1"/>
    <col min="10" max="16384" width="9.140625" style="208"/>
  </cols>
  <sheetData>
    <row r="1" spans="1:7" ht="38.25" customHeight="1" x14ac:dyDescent="0.25">
      <c r="A1" s="960" t="s">
        <v>1039</v>
      </c>
      <c r="B1" s="960"/>
      <c r="C1" s="960"/>
      <c r="D1" s="960"/>
      <c r="E1" s="960"/>
      <c r="F1" s="960"/>
      <c r="G1" s="960"/>
    </row>
    <row r="2" spans="1:7" ht="115.5" customHeight="1" x14ac:dyDescent="0.25">
      <c r="A2" s="964" t="s">
        <v>12</v>
      </c>
      <c r="B2" s="964" t="s">
        <v>1644</v>
      </c>
      <c r="C2" s="964" t="s">
        <v>11</v>
      </c>
      <c r="D2" s="964" t="s">
        <v>13</v>
      </c>
      <c r="E2" s="964"/>
      <c r="F2" s="964" t="s">
        <v>21</v>
      </c>
      <c r="G2" s="964" t="s">
        <v>40</v>
      </c>
    </row>
    <row r="3" spans="1:7" ht="45" x14ac:dyDescent="0.25">
      <c r="A3" s="964"/>
      <c r="B3" s="964"/>
      <c r="C3" s="964"/>
      <c r="D3" s="790" t="s">
        <v>14</v>
      </c>
      <c r="E3" s="790" t="s">
        <v>15</v>
      </c>
      <c r="F3" s="964"/>
      <c r="G3" s="964"/>
    </row>
    <row r="4" spans="1:7" x14ac:dyDescent="0.25">
      <c r="A4" s="790">
        <v>1</v>
      </c>
      <c r="B4" s="790">
        <v>2</v>
      </c>
      <c r="C4" s="790">
        <v>3</v>
      </c>
      <c r="D4" s="790">
        <v>4</v>
      </c>
      <c r="E4" s="790">
        <v>5</v>
      </c>
      <c r="F4" s="790">
        <v>6</v>
      </c>
      <c r="G4" s="791">
        <v>13</v>
      </c>
    </row>
    <row r="5" spans="1:7" ht="49.15" customHeight="1" x14ac:dyDescent="0.25">
      <c r="A5" s="790">
        <v>1</v>
      </c>
      <c r="B5" s="801" t="s">
        <v>169</v>
      </c>
      <c r="C5" s="790" t="s">
        <v>409</v>
      </c>
      <c r="D5" s="790" t="s">
        <v>89</v>
      </c>
      <c r="E5" s="560">
        <v>54.8</v>
      </c>
      <c r="F5" s="790" t="s">
        <v>1036</v>
      </c>
      <c r="G5" s="790" t="s">
        <v>3061</v>
      </c>
    </row>
    <row r="6" spans="1:7" ht="45" x14ac:dyDescent="0.25">
      <c r="A6" s="790">
        <v>2</v>
      </c>
      <c r="B6" s="801" t="s">
        <v>174</v>
      </c>
      <c r="C6" s="790" t="s">
        <v>411</v>
      </c>
      <c r="D6" s="790" t="s">
        <v>89</v>
      </c>
      <c r="E6" s="561">
        <v>35.799999999999997</v>
      </c>
      <c r="F6" s="790" t="s">
        <v>178</v>
      </c>
      <c r="G6" s="790" t="s">
        <v>2419</v>
      </c>
    </row>
    <row r="7" spans="1:7" ht="45" x14ac:dyDescent="0.25">
      <c r="A7" s="790">
        <v>3</v>
      </c>
      <c r="B7" s="801" t="s">
        <v>175</v>
      </c>
      <c r="C7" s="790" t="s">
        <v>410</v>
      </c>
      <c r="D7" s="790" t="s">
        <v>89</v>
      </c>
      <c r="E7" s="561">
        <v>35.5</v>
      </c>
      <c r="F7" s="790" t="s">
        <v>179</v>
      </c>
      <c r="G7" s="790" t="s">
        <v>3060</v>
      </c>
    </row>
    <row r="8" spans="1:7" ht="45" x14ac:dyDescent="0.25">
      <c r="A8" s="790">
        <v>4</v>
      </c>
      <c r="B8" s="801" t="s">
        <v>176</v>
      </c>
      <c r="C8" s="790" t="s">
        <v>413</v>
      </c>
      <c r="D8" s="790" t="s">
        <v>89</v>
      </c>
      <c r="E8" s="561">
        <v>43.2</v>
      </c>
      <c r="F8" s="790" t="s">
        <v>180</v>
      </c>
      <c r="G8" s="790" t="s">
        <v>3059</v>
      </c>
    </row>
    <row r="9" spans="1:7" ht="45" x14ac:dyDescent="0.25">
      <c r="A9" s="790">
        <v>5</v>
      </c>
      <c r="B9" s="801" t="s">
        <v>177</v>
      </c>
      <c r="C9" s="790" t="s">
        <v>414</v>
      </c>
      <c r="D9" s="790" t="s">
        <v>89</v>
      </c>
      <c r="E9" s="561">
        <v>35.6</v>
      </c>
      <c r="F9" s="790" t="s">
        <v>181</v>
      </c>
      <c r="G9" s="790" t="s">
        <v>2421</v>
      </c>
    </row>
    <row r="10" spans="1:7" ht="45" x14ac:dyDescent="0.25">
      <c r="A10" s="790">
        <v>6</v>
      </c>
      <c r="B10" s="801" t="s">
        <v>182</v>
      </c>
      <c r="C10" s="790" t="s">
        <v>415</v>
      </c>
      <c r="D10" s="790" t="s">
        <v>89</v>
      </c>
      <c r="E10" s="561">
        <v>38.5</v>
      </c>
      <c r="F10" s="790" t="s">
        <v>183</v>
      </c>
      <c r="G10" s="790" t="s">
        <v>2818</v>
      </c>
    </row>
    <row r="11" spans="1:7" ht="45" x14ac:dyDescent="0.25">
      <c r="A11" s="790">
        <v>7</v>
      </c>
      <c r="B11" s="801" t="s">
        <v>186</v>
      </c>
      <c r="C11" s="790" t="s">
        <v>416</v>
      </c>
      <c r="D11" s="790" t="s">
        <v>89</v>
      </c>
      <c r="E11" s="561">
        <v>35.9</v>
      </c>
      <c r="F11" s="790" t="s">
        <v>184</v>
      </c>
      <c r="G11" s="790" t="s">
        <v>3058</v>
      </c>
    </row>
    <row r="12" spans="1:7" ht="45" x14ac:dyDescent="0.25">
      <c r="A12" s="790">
        <v>8</v>
      </c>
      <c r="B12" s="801" t="s">
        <v>187</v>
      </c>
      <c r="C12" s="790" t="s">
        <v>417</v>
      </c>
      <c r="D12" s="790" t="s">
        <v>89</v>
      </c>
      <c r="E12" s="561">
        <v>36.200000000000003</v>
      </c>
      <c r="F12" s="790" t="s">
        <v>185</v>
      </c>
      <c r="G12" s="790" t="s">
        <v>2422</v>
      </c>
    </row>
    <row r="13" spans="1:7" ht="45" x14ac:dyDescent="0.25">
      <c r="A13" s="790">
        <v>9</v>
      </c>
      <c r="B13" s="801" t="s">
        <v>172</v>
      </c>
      <c r="C13" s="790" t="s">
        <v>418</v>
      </c>
      <c r="D13" s="790" t="s">
        <v>89</v>
      </c>
      <c r="E13" s="561">
        <v>35.799999999999997</v>
      </c>
      <c r="F13" s="790" t="s">
        <v>188</v>
      </c>
      <c r="G13" s="790" t="s">
        <v>3057</v>
      </c>
    </row>
    <row r="14" spans="1:7" ht="45" x14ac:dyDescent="0.25">
      <c r="A14" s="790">
        <v>10</v>
      </c>
      <c r="B14" s="801" t="s">
        <v>168</v>
      </c>
      <c r="C14" s="790" t="s">
        <v>419</v>
      </c>
      <c r="D14" s="790" t="s">
        <v>89</v>
      </c>
      <c r="E14" s="561">
        <v>44.5</v>
      </c>
      <c r="F14" s="790" t="s">
        <v>189</v>
      </c>
      <c r="G14" s="790" t="s">
        <v>3056</v>
      </c>
    </row>
    <row r="15" spans="1:7" ht="45" x14ac:dyDescent="0.25">
      <c r="A15" s="790">
        <v>11</v>
      </c>
      <c r="B15" s="801" t="s">
        <v>169</v>
      </c>
      <c r="C15" s="790" t="s">
        <v>420</v>
      </c>
      <c r="D15" s="790" t="s">
        <v>89</v>
      </c>
      <c r="E15" s="561">
        <v>35.4</v>
      </c>
      <c r="F15" s="790" t="s">
        <v>191</v>
      </c>
      <c r="G15" s="790" t="s">
        <v>2423</v>
      </c>
    </row>
    <row r="16" spans="1:7" ht="45" x14ac:dyDescent="0.25">
      <c r="A16" s="790">
        <v>12</v>
      </c>
      <c r="B16" s="801" t="s">
        <v>170</v>
      </c>
      <c r="C16" s="790" t="s">
        <v>421</v>
      </c>
      <c r="D16" s="790" t="s">
        <v>89</v>
      </c>
      <c r="E16" s="561">
        <v>36.1</v>
      </c>
      <c r="F16" s="790" t="s">
        <v>192</v>
      </c>
      <c r="G16" s="790" t="s">
        <v>3055</v>
      </c>
    </row>
    <row r="17" spans="1:11" ht="45" x14ac:dyDescent="0.25">
      <c r="A17" s="790">
        <v>13</v>
      </c>
      <c r="B17" s="801" t="s">
        <v>171</v>
      </c>
      <c r="C17" s="790" t="s">
        <v>422</v>
      </c>
      <c r="D17" s="790" t="s">
        <v>89</v>
      </c>
      <c r="E17" s="561">
        <v>59.7</v>
      </c>
      <c r="F17" s="790" t="s">
        <v>193</v>
      </c>
      <c r="G17" s="790" t="s">
        <v>3054</v>
      </c>
    </row>
    <row r="18" spans="1:11" ht="45" x14ac:dyDescent="0.25">
      <c r="A18" s="790">
        <v>14</v>
      </c>
      <c r="B18" s="801" t="s">
        <v>190</v>
      </c>
      <c r="C18" s="790" t="s">
        <v>423</v>
      </c>
      <c r="D18" s="790" t="s">
        <v>89</v>
      </c>
      <c r="E18" s="561">
        <v>36.5</v>
      </c>
      <c r="F18" s="790" t="s">
        <v>194</v>
      </c>
      <c r="G18" s="790" t="s">
        <v>2420</v>
      </c>
    </row>
    <row r="19" spans="1:11" ht="60" x14ac:dyDescent="0.25">
      <c r="A19" s="790">
        <v>15</v>
      </c>
      <c r="B19" s="801" t="s">
        <v>175</v>
      </c>
      <c r="C19" s="790" t="s">
        <v>195</v>
      </c>
      <c r="D19" s="790" t="s">
        <v>89</v>
      </c>
      <c r="E19" s="561">
        <v>58</v>
      </c>
      <c r="F19" s="790" t="s">
        <v>196</v>
      </c>
      <c r="G19" s="790" t="s">
        <v>3043</v>
      </c>
    </row>
    <row r="20" spans="1:11" ht="48" customHeight="1" x14ac:dyDescent="0.25">
      <c r="A20" s="790">
        <v>16</v>
      </c>
      <c r="B20" s="790" t="s">
        <v>270</v>
      </c>
      <c r="C20" s="790" t="s">
        <v>2910</v>
      </c>
      <c r="D20" s="790" t="s">
        <v>74</v>
      </c>
      <c r="E20" s="792">
        <v>24.2</v>
      </c>
      <c r="F20" s="790" t="s">
        <v>1943</v>
      </c>
      <c r="G20" s="790" t="s">
        <v>3053</v>
      </c>
      <c r="H20" s="563"/>
      <c r="I20" s="570"/>
      <c r="J20" s="570"/>
      <c r="K20" s="570"/>
    </row>
    <row r="21" spans="1:11" ht="60" customHeight="1" x14ac:dyDescent="0.25">
      <c r="A21" s="790">
        <v>17</v>
      </c>
      <c r="B21" s="790" t="s">
        <v>265</v>
      </c>
      <c r="C21" s="790" t="s">
        <v>1900</v>
      </c>
      <c r="D21" s="790" t="s">
        <v>74</v>
      </c>
      <c r="E21" s="790">
        <v>21.9</v>
      </c>
      <c r="F21" s="790" t="s">
        <v>2777</v>
      </c>
      <c r="G21" s="790" t="s">
        <v>1893</v>
      </c>
      <c r="H21" s="656"/>
      <c r="I21" s="656"/>
    </row>
    <row r="22" spans="1:11" ht="51" customHeight="1" x14ac:dyDescent="0.25">
      <c r="A22" s="790">
        <v>18</v>
      </c>
      <c r="B22" s="790" t="s">
        <v>1091</v>
      </c>
      <c r="C22" s="790" t="s">
        <v>287</v>
      </c>
      <c r="D22" s="790" t="s">
        <v>74</v>
      </c>
      <c r="E22" s="792">
        <v>16.3</v>
      </c>
      <c r="F22" s="790" t="s">
        <v>3044</v>
      </c>
      <c r="G22" s="790" t="s">
        <v>3041</v>
      </c>
      <c r="I22" s="656"/>
    </row>
    <row r="23" spans="1:11" ht="58.9" customHeight="1" x14ac:dyDescent="0.25">
      <c r="A23" s="790">
        <v>19</v>
      </c>
      <c r="B23" s="790" t="s">
        <v>1090</v>
      </c>
      <c r="C23" s="790" t="s">
        <v>286</v>
      </c>
      <c r="D23" s="790" t="s">
        <v>74</v>
      </c>
      <c r="E23" s="792">
        <v>9.6999999999999993</v>
      </c>
      <c r="F23" s="790" t="s">
        <v>3071</v>
      </c>
      <c r="G23" s="790" t="s">
        <v>3042</v>
      </c>
      <c r="I23" s="656"/>
    </row>
    <row r="24" spans="1:11" ht="60" x14ac:dyDescent="0.25">
      <c r="A24" s="790">
        <v>20</v>
      </c>
      <c r="B24" s="801" t="s">
        <v>175</v>
      </c>
      <c r="C24" s="790" t="s">
        <v>198</v>
      </c>
      <c r="D24" s="790" t="s">
        <v>89</v>
      </c>
      <c r="E24" s="561">
        <v>33.6</v>
      </c>
      <c r="F24" s="790" t="s">
        <v>199</v>
      </c>
      <c r="G24" s="790" t="s">
        <v>2424</v>
      </c>
      <c r="H24" s="656"/>
    </row>
    <row r="25" spans="1:11" ht="61.5" customHeight="1" x14ac:dyDescent="0.25">
      <c r="A25" s="790">
        <v>21</v>
      </c>
      <c r="B25" s="790" t="s">
        <v>265</v>
      </c>
      <c r="C25" s="790" t="s">
        <v>2427</v>
      </c>
      <c r="D25" s="790" t="s">
        <v>74</v>
      </c>
      <c r="E25" s="792">
        <v>33.700000000000003</v>
      </c>
      <c r="F25" s="790" t="s">
        <v>857</v>
      </c>
      <c r="G25" s="790" t="s">
        <v>2428</v>
      </c>
      <c r="H25" s="656"/>
      <c r="I25" s="656"/>
    </row>
    <row r="26" spans="1:11" ht="57.75" customHeight="1" x14ac:dyDescent="0.25">
      <c r="A26" s="790">
        <v>22</v>
      </c>
      <c r="B26" s="790" t="s">
        <v>265</v>
      </c>
      <c r="C26" s="790" t="s">
        <v>1021</v>
      </c>
      <c r="D26" s="790" t="s">
        <v>74</v>
      </c>
      <c r="E26" s="790">
        <v>34.700000000000003</v>
      </c>
      <c r="F26" s="790" t="s">
        <v>1025</v>
      </c>
      <c r="G26" s="790" t="s">
        <v>2429</v>
      </c>
      <c r="H26" s="656" t="s">
        <v>3062</v>
      </c>
      <c r="I26" s="656"/>
    </row>
    <row r="27" spans="1:11" ht="77.25" customHeight="1" x14ac:dyDescent="0.25">
      <c r="A27" s="790">
        <v>23</v>
      </c>
      <c r="B27" s="790" t="s">
        <v>267</v>
      </c>
      <c r="C27" s="790" t="s">
        <v>1022</v>
      </c>
      <c r="D27" s="790" t="s">
        <v>74</v>
      </c>
      <c r="E27" s="790">
        <v>36.700000000000003</v>
      </c>
      <c r="F27" s="790" t="s">
        <v>1026</v>
      </c>
      <c r="G27" s="790" t="s">
        <v>2430</v>
      </c>
      <c r="H27" s="656" t="s">
        <v>3062</v>
      </c>
      <c r="I27" s="656"/>
    </row>
    <row r="28" spans="1:11" ht="64.150000000000006" customHeight="1" x14ac:dyDescent="0.25">
      <c r="A28" s="790">
        <v>24</v>
      </c>
      <c r="B28" s="790" t="s">
        <v>276</v>
      </c>
      <c r="C28" s="790" t="s">
        <v>1023</v>
      </c>
      <c r="D28" s="790" t="s">
        <v>74</v>
      </c>
      <c r="E28" s="790">
        <v>33.9</v>
      </c>
      <c r="F28" s="790" t="s">
        <v>1027</v>
      </c>
      <c r="G28" s="790" t="s">
        <v>2431</v>
      </c>
      <c r="H28" s="656"/>
      <c r="I28" s="656"/>
    </row>
    <row r="29" spans="1:11" ht="62.45" customHeight="1" x14ac:dyDescent="0.25">
      <c r="A29" s="790">
        <v>25</v>
      </c>
      <c r="B29" s="790" t="s">
        <v>269</v>
      </c>
      <c r="C29" s="790" t="s">
        <v>1894</v>
      </c>
      <c r="D29" s="790" t="s">
        <v>74</v>
      </c>
      <c r="E29" s="790">
        <v>38.799999999999997</v>
      </c>
      <c r="F29" s="790" t="s">
        <v>1906</v>
      </c>
      <c r="G29" s="790" t="s">
        <v>2432</v>
      </c>
      <c r="H29" s="656"/>
      <c r="I29" s="656"/>
    </row>
    <row r="30" spans="1:11" ht="60" customHeight="1" x14ac:dyDescent="0.25">
      <c r="A30" s="790">
        <v>26</v>
      </c>
      <c r="B30" s="790" t="s">
        <v>270</v>
      </c>
      <c r="C30" s="790" t="s">
        <v>1895</v>
      </c>
      <c r="D30" s="790" t="s">
        <v>74</v>
      </c>
      <c r="E30" s="790">
        <v>39.299999999999997</v>
      </c>
      <c r="F30" s="790" t="s">
        <v>1905</v>
      </c>
      <c r="G30" s="790" t="s">
        <v>2433</v>
      </c>
      <c r="H30" s="656"/>
      <c r="I30" s="656"/>
    </row>
    <row r="31" spans="1:11" ht="60" customHeight="1" x14ac:dyDescent="0.25">
      <c r="A31" s="790">
        <v>27</v>
      </c>
      <c r="B31" s="790" t="s">
        <v>271</v>
      </c>
      <c r="C31" s="790" t="s">
        <v>1896</v>
      </c>
      <c r="D31" s="790" t="s">
        <v>74</v>
      </c>
      <c r="E31" s="790">
        <v>35.799999999999997</v>
      </c>
      <c r="F31" s="790" t="s">
        <v>1901</v>
      </c>
      <c r="G31" s="790" t="s">
        <v>2434</v>
      </c>
      <c r="H31" s="656"/>
      <c r="I31" s="656"/>
    </row>
    <row r="32" spans="1:11" ht="63" customHeight="1" x14ac:dyDescent="0.25">
      <c r="A32" s="790">
        <v>28</v>
      </c>
      <c r="B32" s="790" t="s">
        <v>272</v>
      </c>
      <c r="C32" s="790" t="s">
        <v>1897</v>
      </c>
      <c r="D32" s="790" t="s">
        <v>74</v>
      </c>
      <c r="E32" s="790">
        <v>33.799999999999997</v>
      </c>
      <c r="F32" s="790" t="s">
        <v>1902</v>
      </c>
      <c r="G32" s="790" t="s">
        <v>2435</v>
      </c>
      <c r="H32" s="656"/>
      <c r="I32" s="656"/>
    </row>
    <row r="33" spans="1:9" ht="65.45" customHeight="1" x14ac:dyDescent="0.25">
      <c r="A33" s="790">
        <v>29</v>
      </c>
      <c r="B33" s="790" t="s">
        <v>273</v>
      </c>
      <c r="C33" s="790" t="s">
        <v>1898</v>
      </c>
      <c r="D33" s="790" t="s">
        <v>74</v>
      </c>
      <c r="E33" s="471">
        <v>36.6</v>
      </c>
      <c r="F33" s="790" t="s">
        <v>1903</v>
      </c>
      <c r="G33" s="790" t="s">
        <v>2436</v>
      </c>
      <c r="I33" s="656"/>
    </row>
    <row r="34" spans="1:9" ht="59.25" customHeight="1" x14ac:dyDescent="0.25">
      <c r="A34" s="790">
        <v>30</v>
      </c>
      <c r="B34" s="790" t="s">
        <v>268</v>
      </c>
      <c r="C34" s="790" t="s">
        <v>1899</v>
      </c>
      <c r="D34" s="790" t="s">
        <v>74</v>
      </c>
      <c r="E34" s="790">
        <v>34.9</v>
      </c>
      <c r="F34" s="790" t="s">
        <v>1904</v>
      </c>
      <c r="G34" s="790" t="s">
        <v>2437</v>
      </c>
      <c r="H34" s="656"/>
      <c r="I34" s="656"/>
    </row>
    <row r="35" spans="1:9" ht="59.25" customHeight="1" x14ac:dyDescent="0.25">
      <c r="A35" s="790">
        <v>31</v>
      </c>
      <c r="B35" s="790" t="s">
        <v>265</v>
      </c>
      <c r="C35" s="790" t="s">
        <v>2018</v>
      </c>
      <c r="D35" s="790" t="s">
        <v>74</v>
      </c>
      <c r="E35" s="790">
        <v>34</v>
      </c>
      <c r="F35" s="790" t="s">
        <v>2021</v>
      </c>
      <c r="G35" s="790" t="s">
        <v>2439</v>
      </c>
      <c r="H35" s="656"/>
      <c r="I35" s="656"/>
    </row>
    <row r="36" spans="1:9" ht="61.5" customHeight="1" x14ac:dyDescent="0.25">
      <c r="A36" s="790">
        <v>32</v>
      </c>
      <c r="B36" s="790" t="s">
        <v>267</v>
      </c>
      <c r="C36" s="790" t="s">
        <v>2019</v>
      </c>
      <c r="D36" s="790" t="s">
        <v>74</v>
      </c>
      <c r="E36" s="790">
        <v>33.700000000000003</v>
      </c>
      <c r="F36" s="790" t="s">
        <v>2020</v>
      </c>
      <c r="G36" s="790" t="s">
        <v>2438</v>
      </c>
      <c r="H36" s="656"/>
      <c r="I36" s="656"/>
    </row>
    <row r="37" spans="1:9" ht="60" x14ac:dyDescent="0.25">
      <c r="A37" s="790">
        <v>33</v>
      </c>
      <c r="B37" s="790" t="s">
        <v>2094</v>
      </c>
      <c r="C37" s="790" t="s">
        <v>2414</v>
      </c>
      <c r="D37" s="790" t="s">
        <v>74</v>
      </c>
      <c r="E37" s="792">
        <v>34</v>
      </c>
      <c r="F37" s="790" t="s">
        <v>2100</v>
      </c>
      <c r="G37" s="790" t="s">
        <v>2549</v>
      </c>
      <c r="H37" s="656"/>
      <c r="I37" s="656"/>
    </row>
    <row r="38" spans="1:9" ht="60" x14ac:dyDescent="0.25">
      <c r="A38" s="790">
        <v>34</v>
      </c>
      <c r="B38" s="790" t="s">
        <v>2095</v>
      </c>
      <c r="C38" s="790" t="s">
        <v>2416</v>
      </c>
      <c r="D38" s="790" t="s">
        <v>74</v>
      </c>
      <c r="E38" s="792">
        <v>34</v>
      </c>
      <c r="F38" s="790" t="s">
        <v>2102</v>
      </c>
      <c r="G38" s="790" t="s">
        <v>2550</v>
      </c>
      <c r="H38" s="656"/>
      <c r="I38" s="656"/>
    </row>
    <row r="39" spans="1:9" ht="60" x14ac:dyDescent="0.25">
      <c r="A39" s="790">
        <v>35</v>
      </c>
      <c r="B39" s="790" t="s">
        <v>2096</v>
      </c>
      <c r="C39" s="790" t="s">
        <v>2415</v>
      </c>
      <c r="D39" s="790" t="s">
        <v>74</v>
      </c>
      <c r="E39" s="792">
        <v>34</v>
      </c>
      <c r="F39" s="790" t="s">
        <v>2103</v>
      </c>
      <c r="G39" s="790" t="s">
        <v>2551</v>
      </c>
      <c r="H39" s="656"/>
      <c r="I39" s="656"/>
    </row>
    <row r="40" spans="1:9" ht="60" x14ac:dyDescent="0.25">
      <c r="A40" s="790">
        <v>36</v>
      </c>
      <c r="B40" s="790" t="s">
        <v>2097</v>
      </c>
      <c r="C40" s="790" t="s">
        <v>2417</v>
      </c>
      <c r="D40" s="790" t="s">
        <v>74</v>
      </c>
      <c r="E40" s="792">
        <v>34</v>
      </c>
      <c r="F40" s="790" t="s">
        <v>2101</v>
      </c>
      <c r="G40" s="790" t="s">
        <v>2548</v>
      </c>
      <c r="H40" s="656"/>
      <c r="I40" s="656"/>
    </row>
    <row r="41" spans="1:9" ht="75" x14ac:dyDescent="0.25">
      <c r="A41" s="895">
        <v>37</v>
      </c>
      <c r="B41" s="895" t="s">
        <v>2254</v>
      </c>
      <c r="C41" s="895" t="s">
        <v>2418</v>
      </c>
      <c r="D41" s="895" t="s">
        <v>74</v>
      </c>
      <c r="E41" s="896">
        <v>35.1</v>
      </c>
      <c r="F41" s="895" t="s">
        <v>2539</v>
      </c>
      <c r="G41" s="895" t="s">
        <v>2546</v>
      </c>
      <c r="H41" s="904" t="s">
        <v>3860</v>
      </c>
      <c r="I41" s="904" t="s">
        <v>3899</v>
      </c>
    </row>
    <row r="42" spans="1:9" ht="75" x14ac:dyDescent="0.25">
      <c r="A42" s="790">
        <v>38</v>
      </c>
      <c r="B42" s="790" t="s">
        <v>2440</v>
      </c>
      <c r="C42" s="790" t="s">
        <v>2441</v>
      </c>
      <c r="D42" s="790" t="s">
        <v>74</v>
      </c>
      <c r="E42" s="792">
        <v>34.1</v>
      </c>
      <c r="F42" s="790" t="s">
        <v>2540</v>
      </c>
      <c r="G42" s="790" t="s">
        <v>2545</v>
      </c>
      <c r="H42" s="656"/>
      <c r="I42" s="656"/>
    </row>
    <row r="43" spans="1:9" ht="75" x14ac:dyDescent="0.25">
      <c r="A43" s="790">
        <v>39</v>
      </c>
      <c r="B43" s="790" t="s">
        <v>2440</v>
      </c>
      <c r="C43" s="790" t="s">
        <v>2442</v>
      </c>
      <c r="D43" s="790" t="s">
        <v>74</v>
      </c>
      <c r="E43" s="792">
        <v>34.9</v>
      </c>
      <c r="F43" s="790" t="s">
        <v>2543</v>
      </c>
      <c r="G43" s="790" t="s">
        <v>2544</v>
      </c>
      <c r="H43" s="656"/>
      <c r="I43" s="656"/>
    </row>
    <row r="44" spans="1:9" ht="60" x14ac:dyDescent="0.25">
      <c r="A44" s="790">
        <v>40</v>
      </c>
      <c r="B44" s="790" t="s">
        <v>2440</v>
      </c>
      <c r="C44" s="790" t="s">
        <v>2443</v>
      </c>
      <c r="D44" s="790" t="s">
        <v>74</v>
      </c>
      <c r="E44" s="792">
        <v>70.599999999999994</v>
      </c>
      <c r="F44" s="790" t="s">
        <v>2542</v>
      </c>
      <c r="G44" s="790" t="s">
        <v>2541</v>
      </c>
      <c r="H44" s="656"/>
      <c r="I44" s="656"/>
    </row>
    <row r="45" spans="1:9" ht="75" x14ac:dyDescent="0.25">
      <c r="A45" s="790">
        <v>41</v>
      </c>
      <c r="B45" s="790" t="s">
        <v>2440</v>
      </c>
      <c r="C45" s="790" t="s">
        <v>2798</v>
      </c>
      <c r="D45" s="790" t="s">
        <v>74</v>
      </c>
      <c r="E45" s="792">
        <v>39.1</v>
      </c>
      <c r="F45" s="790" t="s">
        <v>2799</v>
      </c>
      <c r="G45" s="790" t="s">
        <v>2812</v>
      </c>
      <c r="H45" s="656"/>
      <c r="I45" s="656"/>
    </row>
    <row r="46" spans="1:9" ht="75" x14ac:dyDescent="0.25">
      <c r="A46" s="790">
        <v>42</v>
      </c>
      <c r="B46" s="790" t="s">
        <v>2440</v>
      </c>
      <c r="C46" s="790" t="s">
        <v>2800</v>
      </c>
      <c r="D46" s="790" t="s">
        <v>74</v>
      </c>
      <c r="E46" s="792">
        <v>40.799999999999997</v>
      </c>
      <c r="F46" s="790" t="s">
        <v>2801</v>
      </c>
      <c r="G46" s="790" t="s">
        <v>2816</v>
      </c>
      <c r="H46" s="656"/>
      <c r="I46" s="656"/>
    </row>
    <row r="47" spans="1:9" ht="75" x14ac:dyDescent="0.25">
      <c r="A47" s="790">
        <v>43</v>
      </c>
      <c r="B47" s="790" t="s">
        <v>2440</v>
      </c>
      <c r="C47" s="790" t="s">
        <v>2803</v>
      </c>
      <c r="D47" s="790" t="s">
        <v>74</v>
      </c>
      <c r="E47" s="792">
        <v>55</v>
      </c>
      <c r="F47" s="790" t="s">
        <v>2802</v>
      </c>
      <c r="G47" s="790" t="s">
        <v>3121</v>
      </c>
      <c r="H47" s="656"/>
      <c r="I47" s="656"/>
    </row>
    <row r="48" spans="1:9" ht="75" x14ac:dyDescent="0.25">
      <c r="A48" s="790">
        <v>44</v>
      </c>
      <c r="B48" s="790" t="s">
        <v>2440</v>
      </c>
      <c r="C48" s="790" t="s">
        <v>2804</v>
      </c>
      <c r="D48" s="790" t="s">
        <v>74</v>
      </c>
      <c r="E48" s="792">
        <v>41.5</v>
      </c>
      <c r="F48" s="790" t="s">
        <v>2805</v>
      </c>
      <c r="G48" s="790" t="s">
        <v>3119</v>
      </c>
      <c r="H48" s="656"/>
      <c r="I48" s="656"/>
    </row>
    <row r="49" spans="1:9" ht="75" x14ac:dyDescent="0.25">
      <c r="A49" s="790">
        <v>45</v>
      </c>
      <c r="B49" s="790" t="s">
        <v>2440</v>
      </c>
      <c r="C49" s="790" t="s">
        <v>2806</v>
      </c>
      <c r="D49" s="790" t="s">
        <v>74</v>
      </c>
      <c r="E49" s="792">
        <v>34.4</v>
      </c>
      <c r="F49" s="790" t="s">
        <v>2807</v>
      </c>
      <c r="G49" s="790" t="s">
        <v>3120</v>
      </c>
      <c r="H49" s="656"/>
      <c r="I49" s="656"/>
    </row>
    <row r="50" spans="1:9" ht="75" x14ac:dyDescent="0.25">
      <c r="A50" s="790">
        <v>46</v>
      </c>
      <c r="B50" s="790" t="s">
        <v>2440</v>
      </c>
      <c r="C50" s="790" t="s">
        <v>2808</v>
      </c>
      <c r="D50" s="790" t="s">
        <v>74</v>
      </c>
      <c r="E50" s="792">
        <v>34.6</v>
      </c>
      <c r="F50" s="790" t="s">
        <v>2809</v>
      </c>
      <c r="G50" s="790" t="s">
        <v>3122</v>
      </c>
      <c r="H50" s="656"/>
      <c r="I50" s="656"/>
    </row>
    <row r="51" spans="1:9" ht="75" x14ac:dyDescent="0.25">
      <c r="A51" s="790">
        <v>47</v>
      </c>
      <c r="B51" s="790" t="s">
        <v>2440</v>
      </c>
      <c r="C51" s="790" t="s">
        <v>2810</v>
      </c>
      <c r="D51" s="790" t="s">
        <v>74</v>
      </c>
      <c r="E51" s="471">
        <v>49.1</v>
      </c>
      <c r="F51" s="471" t="s">
        <v>2811</v>
      </c>
      <c r="G51" s="790" t="s">
        <v>3123</v>
      </c>
      <c r="H51" s="656"/>
      <c r="I51" s="656"/>
    </row>
    <row r="52" spans="1:9" ht="60" x14ac:dyDescent="0.25">
      <c r="A52" s="790">
        <v>48</v>
      </c>
      <c r="B52" s="790" t="s">
        <v>2440</v>
      </c>
      <c r="C52" s="790" t="s">
        <v>3100</v>
      </c>
      <c r="D52" s="790" t="s">
        <v>74</v>
      </c>
      <c r="E52" s="471">
        <v>44.2</v>
      </c>
      <c r="F52" s="471" t="s">
        <v>3101</v>
      </c>
      <c r="G52" s="790" t="s">
        <v>3102</v>
      </c>
      <c r="H52" s="656"/>
      <c r="I52" s="656"/>
    </row>
    <row r="53" spans="1:9" ht="60" x14ac:dyDescent="0.25">
      <c r="A53" s="790">
        <v>49</v>
      </c>
      <c r="B53" s="790" t="s">
        <v>2440</v>
      </c>
      <c r="C53" s="790" t="s">
        <v>3103</v>
      </c>
      <c r="D53" s="790" t="s">
        <v>74</v>
      </c>
      <c r="E53" s="471">
        <v>43.1</v>
      </c>
      <c r="F53" s="471" t="s">
        <v>3105</v>
      </c>
      <c r="G53" s="790" t="s">
        <v>3104</v>
      </c>
      <c r="H53" s="656"/>
      <c r="I53" s="656"/>
    </row>
    <row r="54" spans="1:9" ht="60" x14ac:dyDescent="0.25">
      <c r="A54" s="790">
        <v>50</v>
      </c>
      <c r="B54" s="790" t="s">
        <v>2440</v>
      </c>
      <c r="C54" s="790" t="s">
        <v>3110</v>
      </c>
      <c r="D54" s="790" t="s">
        <v>74</v>
      </c>
      <c r="E54" s="471">
        <v>36.6</v>
      </c>
      <c r="F54" s="471" t="s">
        <v>3111</v>
      </c>
      <c r="G54" s="790" t="s">
        <v>3112</v>
      </c>
      <c r="H54" s="656"/>
      <c r="I54" s="656"/>
    </row>
    <row r="55" spans="1:9" ht="60" x14ac:dyDescent="0.25">
      <c r="A55" s="790">
        <v>51</v>
      </c>
      <c r="B55" s="790" t="s">
        <v>2440</v>
      </c>
      <c r="C55" s="790" t="s">
        <v>3113</v>
      </c>
      <c r="D55" s="790" t="s">
        <v>74</v>
      </c>
      <c r="E55" s="471">
        <v>42.2</v>
      </c>
      <c r="F55" s="471" t="s">
        <v>3114</v>
      </c>
      <c r="G55" s="790" t="s">
        <v>3115</v>
      </c>
      <c r="H55" s="656"/>
      <c r="I55" s="656"/>
    </row>
    <row r="56" spans="1:9" ht="60" x14ac:dyDescent="0.25">
      <c r="A56" s="790">
        <v>52</v>
      </c>
      <c r="B56" s="790" t="s">
        <v>2440</v>
      </c>
      <c r="C56" s="790" t="s">
        <v>3116</v>
      </c>
      <c r="D56" s="790" t="s">
        <v>74</v>
      </c>
      <c r="E56" s="471">
        <v>44.7</v>
      </c>
      <c r="F56" s="471" t="s">
        <v>3117</v>
      </c>
      <c r="G56" s="790" t="s">
        <v>3118</v>
      </c>
      <c r="H56" s="656"/>
      <c r="I56" s="656"/>
    </row>
    <row r="57" spans="1:9" ht="58.15" customHeight="1" x14ac:dyDescent="0.25">
      <c r="A57" s="790">
        <v>53</v>
      </c>
      <c r="B57" s="790" t="s">
        <v>1908</v>
      </c>
      <c r="C57" s="790" t="s">
        <v>1099</v>
      </c>
      <c r="D57" s="790" t="s">
        <v>74</v>
      </c>
      <c r="E57" s="792">
        <v>34</v>
      </c>
      <c r="F57" s="790" t="s">
        <v>1907</v>
      </c>
      <c r="G57" s="790" t="s">
        <v>3099</v>
      </c>
      <c r="H57" s="656"/>
      <c r="I57" s="656"/>
    </row>
    <row r="58" spans="1:9" ht="75" x14ac:dyDescent="0.25">
      <c r="A58" s="790">
        <v>54</v>
      </c>
      <c r="B58" s="790" t="s">
        <v>2440</v>
      </c>
      <c r="C58" s="790" t="s">
        <v>2991</v>
      </c>
      <c r="D58" s="790" t="s">
        <v>74</v>
      </c>
      <c r="E58" s="471">
        <v>43</v>
      </c>
      <c r="F58" s="471" t="s">
        <v>2992</v>
      </c>
      <c r="G58" s="790" t="s">
        <v>2994</v>
      </c>
      <c r="H58" s="656"/>
      <c r="I58" s="656"/>
    </row>
    <row r="59" spans="1:9" ht="60" x14ac:dyDescent="0.25">
      <c r="A59" s="790">
        <v>55</v>
      </c>
      <c r="B59" s="790" t="s">
        <v>2440</v>
      </c>
      <c r="C59" s="790" t="s">
        <v>3040</v>
      </c>
      <c r="D59" s="790" t="s">
        <v>74</v>
      </c>
      <c r="E59" s="471">
        <v>43.9</v>
      </c>
      <c r="F59" s="471" t="s">
        <v>3069</v>
      </c>
      <c r="G59" s="790" t="s">
        <v>3070</v>
      </c>
      <c r="H59" s="656"/>
      <c r="I59" s="656"/>
    </row>
    <row r="60" spans="1:9" ht="60" x14ac:dyDescent="0.25">
      <c r="A60" s="790">
        <v>56</v>
      </c>
      <c r="B60" s="790" t="s">
        <v>2440</v>
      </c>
      <c r="C60" s="790" t="s">
        <v>3072</v>
      </c>
      <c r="D60" s="790" t="s">
        <v>74</v>
      </c>
      <c r="E60" s="471">
        <v>33.200000000000003</v>
      </c>
      <c r="F60" s="471" t="s">
        <v>3068</v>
      </c>
      <c r="G60" s="790" t="s">
        <v>3067</v>
      </c>
      <c r="H60" s="656"/>
      <c r="I60" s="656"/>
    </row>
    <row r="61" spans="1:9" ht="60" x14ac:dyDescent="0.25">
      <c r="A61" s="790">
        <v>57</v>
      </c>
      <c r="B61" s="790" t="s">
        <v>2440</v>
      </c>
      <c r="C61" s="790" t="s">
        <v>3064</v>
      </c>
      <c r="D61" s="790" t="s">
        <v>74</v>
      </c>
      <c r="E61" s="471">
        <v>35.4</v>
      </c>
      <c r="F61" s="471" t="s">
        <v>3066</v>
      </c>
      <c r="G61" s="790" t="s">
        <v>3065</v>
      </c>
      <c r="H61" s="656"/>
      <c r="I61" s="656"/>
    </row>
    <row r="62" spans="1:9" s="500" customFormat="1" x14ac:dyDescent="0.2">
      <c r="A62" s="789"/>
      <c r="B62" s="789" t="s">
        <v>24</v>
      </c>
      <c r="C62" s="789"/>
      <c r="D62" s="789"/>
      <c r="E62" s="495">
        <f>SUM(E5:E61)</f>
        <v>2158.5999999999995</v>
      </c>
      <c r="F62" s="495"/>
      <c r="G62" s="495"/>
      <c r="H62" s="656"/>
    </row>
    <row r="63" spans="1:9" x14ac:dyDescent="0.25">
      <c r="E63" s="572" t="e">
        <f>E62+'раздел 1 недвиж.имущество'!E324</f>
        <v>#VALUE!</v>
      </c>
      <c r="H63" s="573"/>
    </row>
  </sheetData>
  <mergeCells count="7">
    <mergeCell ref="G2:G3"/>
    <mergeCell ref="A1:G1"/>
    <mergeCell ref="A2:A3"/>
    <mergeCell ref="B2:B3"/>
    <mergeCell ref="C2:C3"/>
    <mergeCell ref="D2:E2"/>
    <mergeCell ref="F2:F3"/>
  </mergeCells>
  <pageMargins left="0.23622047244094491" right="0.23622047244094491" top="0.39370078740157483" bottom="0.39370078740157483" header="0.31496062992125984" footer="0.31496062992125984"/>
  <pageSetup paperSize="9" scale="90" fitToHeight="0" orientation="portrait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21</vt:i4>
      </vt:variant>
    </vt:vector>
  </HeadingPairs>
  <TitlesOfParts>
    <vt:vector size="46" baseType="lpstr">
      <vt:lpstr>Титул</vt:lpstr>
      <vt:lpstr>реестр общая балансовая</vt:lpstr>
      <vt:lpstr>с выписки для поселений</vt:lpstr>
      <vt:lpstr>с выписки для управлений</vt:lpstr>
      <vt:lpstr>раздел 1 недвиж.имущество</vt:lpstr>
      <vt:lpstr>подраздел 1.2 жил.фонд</vt:lpstr>
      <vt:lpstr>ДЛЯ ПРОКУРАТУРЫ (2)</vt:lpstr>
      <vt:lpstr>ДЛЯ ПРОКУРАТУРЫ</vt:lpstr>
      <vt:lpstr>подраздел 1.3 спец.фонд</vt:lpstr>
      <vt:lpstr>подраздел1.4. казна зу (Марина)</vt:lpstr>
      <vt:lpstr>подраздел 1.4. казна имущ</vt:lpstr>
      <vt:lpstr>подраздел 1.4 казна</vt:lpstr>
      <vt:lpstr>подраздел 1.4. казна земля</vt:lpstr>
      <vt:lpstr>подраздел 1.5 выбывшее им.</vt:lpstr>
      <vt:lpstr>подраздел 1.6 принятое им.!</vt:lpstr>
      <vt:lpstr>раздел 2 подраздел 2.1 движ</vt:lpstr>
      <vt:lpstr>подраздел 2.2.,2.3</vt:lpstr>
      <vt:lpstr>подраздел 2.4. казна движ!</vt:lpstr>
      <vt:lpstr>подраздел 2.5, ос. цен. свыше50</vt:lpstr>
      <vt:lpstr>раздел 3, сведения об орган</vt:lpstr>
      <vt:lpstr>ВЫБ,ПРИН ОС</vt:lpstr>
      <vt:lpstr>ВЫБ,ПРИН движ. имущ</vt:lpstr>
      <vt:lpstr>ВЫБ, ПРИН недв. имущ</vt:lpstr>
      <vt:lpstr>прил.3 </vt:lpstr>
      <vt:lpstr>прил.4</vt:lpstr>
      <vt:lpstr>'прил.3 '!_Par429</vt:lpstr>
      <vt:lpstr>'ДЛЯ ПРОКУРАТУРЫ'!Область_печати</vt:lpstr>
      <vt:lpstr>'ДЛЯ ПРОКУРАТУРЫ (2)'!Область_печати</vt:lpstr>
      <vt:lpstr>'подраздел 1.2 жил.фонд'!Область_печати</vt:lpstr>
      <vt:lpstr>'подраздел 1.3 спец.фонд'!Область_печати</vt:lpstr>
      <vt:lpstr>'подраздел 1.4 казна'!Область_печати</vt:lpstr>
      <vt:lpstr>'подраздел 1.4. казна земля'!Область_печати</vt:lpstr>
      <vt:lpstr>'подраздел 1.4. казна имущ'!Область_печати</vt:lpstr>
      <vt:lpstr>'подраздел 1.5 выбывшее им.'!Область_печати</vt:lpstr>
      <vt:lpstr>'подраздел 1.6 принятое им.!'!Область_печати</vt:lpstr>
      <vt:lpstr>'подраздел 2.4. казна движ!'!Область_печати</vt:lpstr>
      <vt:lpstr>'подраздел 2.5, ос. цен. свыше50'!Область_печати</vt:lpstr>
      <vt:lpstr>'подраздел1.4. казна зу (Марина)'!Область_печати</vt:lpstr>
      <vt:lpstr>'прил.3 '!Область_печати</vt:lpstr>
      <vt:lpstr>прил.4!Область_печати</vt:lpstr>
      <vt:lpstr>'раздел 1 недвиж.имущество'!Область_печати</vt:lpstr>
      <vt:lpstr>'раздел 2 подраздел 2.1 движ'!Область_печати</vt:lpstr>
      <vt:lpstr>'раздел 3, сведения об орган'!Область_печати</vt:lpstr>
      <vt:lpstr>'реестр общая балансовая'!Область_печати</vt:lpstr>
      <vt:lpstr>'с выписки для поселений'!Область_печати</vt:lpstr>
      <vt:lpstr>'с выписки для управлений'!Область_печати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2023-01-30T13:19:23Z</dcterms:modified>
</cp:coreProperties>
</file>